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CELO\user\Desktop\licitações\tomada de preço 2016\Asfalto Badesul\Asfalto - Badesul\"/>
    </mc:Choice>
  </mc:AlternateContent>
  <bookViews>
    <workbookView xWindow="-15" yWindow="5025" windowWidth="15600" windowHeight="5115" tabRatio="884" activeTab="2"/>
  </bookViews>
  <sheets>
    <sheet name="BDI" sheetId="28" r:id="rId1"/>
    <sheet name="Plan2" sheetId="29" r:id="rId2"/>
    <sheet name="RUA JOÃO ENESTO SCHNEIDER" sheetId="23" r:id="rId3"/>
    <sheet name="RUA JOSIMO DA SILVA" sheetId="15" r:id="rId4"/>
    <sheet name="RUA IDELFONSO RIBEIRO" sheetId="21" r:id="rId5"/>
    <sheet name="RUA PAULO GRALHA" sheetId="22" r:id="rId6"/>
    <sheet name="RUA GUILHERME ROSSETTO" sheetId="24" r:id="rId7"/>
    <sheet name="RUA PEDRO MASSING" sheetId="25" r:id="rId8"/>
    <sheet name="RESUMO" sheetId="26" r:id="rId9"/>
    <sheet name="CRONOGRAMA" sheetId="12" r:id="rId10"/>
    <sheet name="QUADRO " sheetId="27" r:id="rId11"/>
    <sheet name="LISTA" sheetId="20" r:id="rId12"/>
    <sheet name="Plan1" sheetId="13" r:id="rId13"/>
  </sheets>
  <definedNames>
    <definedName name="_FilterDatabase" localSheetId="9" hidden="1">CRONOGRAMA!#REF!</definedName>
    <definedName name="_FilterDatabase" localSheetId="11" hidden="1">LISTA!#REF!</definedName>
    <definedName name="_FilterDatabase" localSheetId="8" hidden="1">RESUMO!#REF!</definedName>
    <definedName name="_FilterDatabase" localSheetId="6" hidden="1">'RUA GUILHERME ROSSETTO'!#REF!</definedName>
    <definedName name="_FilterDatabase" localSheetId="4" hidden="1">'RUA IDELFONSO RIBEIRO'!#REF!</definedName>
    <definedName name="_FilterDatabase" localSheetId="2" hidden="1">'RUA JOÃO ENESTO SCHNEIDER'!#REF!</definedName>
    <definedName name="_FilterDatabase" localSheetId="3" hidden="1">'RUA JOSIMO DA SILVA'!#REF!</definedName>
    <definedName name="_FilterDatabase" localSheetId="5" hidden="1">'RUA PAULO GRALHA'!#REF!</definedName>
    <definedName name="_FilterDatabase" localSheetId="7" hidden="1">'RUA PEDRO MASSING'!#REF!</definedName>
    <definedName name="_xlnm.Print_Area" localSheetId="9">CRONOGRAMA!$A$1:$I$24</definedName>
    <definedName name="_xlnm.Print_Area" localSheetId="11">LISTA!$A$1:$C$17</definedName>
    <definedName name="_xlnm.Print_Area" localSheetId="10">'QUADRO '!$A$1:$L$25</definedName>
    <definedName name="_xlnm.Print_Area" localSheetId="8">RESUMO!$A$1:$J$75</definedName>
    <definedName name="_xlnm.Print_Area" localSheetId="6">'RUA GUILHERME ROSSETTO'!$A$1:$J$83</definedName>
    <definedName name="_xlnm.Print_Area" localSheetId="4">'RUA IDELFONSO RIBEIRO'!$A$1:$J$83</definedName>
    <definedName name="_xlnm.Print_Area" localSheetId="2">'RUA JOÃO ENESTO SCHNEIDER'!$A$1:$J$83</definedName>
    <definedName name="_xlnm.Print_Area" localSheetId="3">'RUA JOSIMO DA SILVA'!$A$1:$J$83</definedName>
    <definedName name="_xlnm.Print_Area" localSheetId="5">'RUA PAULO GRALHA'!$A$1:$J$83</definedName>
    <definedName name="_xlnm.Print_Area" localSheetId="7">'RUA PEDRO MASSING'!$A$1:$J$83</definedName>
    <definedName name="_xlnm.Database">#REF!</definedName>
    <definedName name="Print_Area" localSheetId="9">CRONOGRAMA!$A$1:$I$22</definedName>
    <definedName name="Print_Area" localSheetId="11">LISTA!$A$1:$C$16</definedName>
    <definedName name="Print_Area" localSheetId="8">RESUMO!$A$1:$J$75</definedName>
    <definedName name="Print_Area" localSheetId="6">'RUA GUILHERME ROSSETTO'!$A$1:$J$83</definedName>
    <definedName name="Print_Area" localSheetId="4">'RUA IDELFONSO RIBEIRO'!$A$1:$J$83</definedName>
    <definedName name="Print_Area" localSheetId="2">'RUA JOÃO ENESTO SCHNEIDER'!$A$1:$J$83</definedName>
    <definedName name="Print_Area" localSheetId="3">'RUA JOSIMO DA SILVA'!$A$1:$J$83</definedName>
    <definedName name="Print_Area" localSheetId="5">'RUA PAULO GRALHA'!$A$1:$J$83</definedName>
    <definedName name="Print_Area" localSheetId="7">'RUA PEDRO MASSING'!$A$1:$J$83</definedName>
    <definedName name="Print_Titles" localSheetId="9">CRONOGRAMA!$1:$8</definedName>
    <definedName name="Print_Titles" localSheetId="11">LISTA!$1:$3</definedName>
    <definedName name="Print_Titles" localSheetId="8">RESUMO!$1:$8</definedName>
    <definedName name="Print_Titles" localSheetId="6">'RUA GUILHERME ROSSETTO'!$1:$8</definedName>
    <definedName name="Print_Titles" localSheetId="4">'RUA IDELFONSO RIBEIRO'!$1:$8</definedName>
    <definedName name="Print_Titles" localSheetId="2">'RUA JOÃO ENESTO SCHNEIDER'!$1:$8</definedName>
    <definedName name="Print_Titles" localSheetId="3">'RUA JOSIMO DA SILVA'!$1:$8</definedName>
    <definedName name="Print_Titles" localSheetId="5">'RUA PAULO GRALHA'!$1:$8</definedName>
    <definedName name="Print_Titles" localSheetId="7">'RUA PEDRO MASSING'!$1:$8</definedName>
    <definedName name="_xlnm.Print_Titles" localSheetId="8">RESUMO!$1:$8</definedName>
    <definedName name="_xlnm.Print_Titles" localSheetId="6">'RUA GUILHERME ROSSETTO'!$1:$8</definedName>
    <definedName name="_xlnm.Print_Titles" localSheetId="4">'RUA IDELFONSO RIBEIRO'!$1:$8</definedName>
    <definedName name="_xlnm.Print_Titles" localSheetId="2">'RUA JOÃO ENESTO SCHNEIDER'!$1:$8</definedName>
    <definedName name="_xlnm.Print_Titles" localSheetId="3">'RUA JOSIMO DA SILVA'!$1:$8</definedName>
    <definedName name="_xlnm.Print_Titles" localSheetId="5">'RUA PAULO GRALHA'!$1:$8</definedName>
    <definedName name="_xlnm.Print_Titles" localSheetId="7">'RUA PEDRO MASSING'!$1:$8</definedName>
  </definedNames>
  <calcPr calcId="152511"/>
</workbook>
</file>

<file path=xl/calcChain.xml><?xml version="1.0" encoding="utf-8"?>
<calcChain xmlns="http://schemas.openxmlformats.org/spreadsheetml/2006/main">
  <c r="I18" i="28" l="1"/>
  <c r="I19" i="28" s="1"/>
  <c r="D4" i="15" s="1"/>
  <c r="D4" i="23" l="1"/>
  <c r="D4" i="22"/>
  <c r="D4" i="24"/>
  <c r="D4" i="26"/>
  <c r="D4" i="21"/>
  <c r="D4" i="25"/>
  <c r="F31" i="23"/>
  <c r="F31" i="15"/>
  <c r="F31" i="21"/>
  <c r="F31" i="22"/>
  <c r="F30" i="23"/>
  <c r="F30" i="15"/>
  <c r="F30" i="21"/>
  <c r="F30" i="22"/>
  <c r="P37" i="25" l="1"/>
  <c r="P37" i="24"/>
  <c r="P37" i="22"/>
  <c r="P37" i="21"/>
  <c r="P37" i="15"/>
  <c r="P37" i="23"/>
  <c r="F14" i="26" l="1"/>
  <c r="B7" i="26"/>
  <c r="B15" i="20"/>
  <c r="B13" i="20"/>
  <c r="B11" i="20"/>
  <c r="B9" i="20"/>
  <c r="B7" i="20" l="1"/>
  <c r="B5" i="20"/>
  <c r="B16" i="12"/>
  <c r="B12" i="27" s="1"/>
  <c r="J15" i="12"/>
  <c r="F32" i="26" l="1"/>
  <c r="B6" i="26"/>
  <c r="F30" i="24"/>
  <c r="I30" i="23"/>
  <c r="J30" i="23" s="1"/>
  <c r="I30" i="15"/>
  <c r="J30" i="15"/>
  <c r="I30" i="21"/>
  <c r="J30" i="21" s="1"/>
  <c r="I30" i="22"/>
  <c r="J30" i="22"/>
  <c r="I30" i="24"/>
  <c r="I30" i="25"/>
  <c r="J30" i="25" s="1"/>
  <c r="I30" i="26"/>
  <c r="F31" i="24"/>
  <c r="F27" i="24"/>
  <c r="J30" i="24" l="1"/>
  <c r="J30" i="26" s="1"/>
  <c r="F30" i="26"/>
  <c r="O29" i="23"/>
  <c r="O31" i="23"/>
  <c r="R31" i="23" s="1"/>
  <c r="O29" i="15"/>
  <c r="O31" i="15"/>
  <c r="R31" i="15" s="1"/>
  <c r="O29" i="21"/>
  <c r="O31" i="21"/>
  <c r="R31" i="21" s="1"/>
  <c r="O29" i="22"/>
  <c r="O31" i="22"/>
  <c r="R31" i="22" s="1"/>
  <c r="O29" i="25"/>
  <c r="O31" i="25"/>
  <c r="R31" i="25" s="1"/>
  <c r="O28" i="24"/>
  <c r="O29" i="24"/>
  <c r="O28" i="23"/>
  <c r="R28" i="23" s="1"/>
  <c r="O28" i="15"/>
  <c r="R28" i="15" s="1"/>
  <c r="O28" i="21"/>
  <c r="O28" i="22"/>
  <c r="R28" i="22" s="1"/>
  <c r="O28" i="25"/>
  <c r="R28" i="25" s="1"/>
  <c r="O27" i="24"/>
  <c r="R27" i="24" s="1"/>
  <c r="R29" i="24"/>
  <c r="S25" i="25"/>
  <c r="Q25" i="23"/>
  <c r="S25" i="23" s="1"/>
  <c r="Q25" i="15"/>
  <c r="S25" i="15" s="1"/>
  <c r="S31" i="15" s="1"/>
  <c r="Q25" i="21"/>
  <c r="S25" i="21" s="1"/>
  <c r="S31" i="21" s="1"/>
  <c r="Q25" i="22"/>
  <c r="S25" i="22" s="1"/>
  <c r="S31" i="22" s="1"/>
  <c r="Q25" i="24"/>
  <c r="S25" i="24" s="1"/>
  <c r="Q25" i="25"/>
  <c r="I28" i="23"/>
  <c r="I27" i="23"/>
  <c r="F27" i="23"/>
  <c r="I28" i="15"/>
  <c r="I27" i="15"/>
  <c r="F27" i="15"/>
  <c r="F28" i="15" s="1"/>
  <c r="R28" i="21"/>
  <c r="I28" i="21"/>
  <c r="F28" i="21"/>
  <c r="I27" i="21"/>
  <c r="F27" i="21"/>
  <c r="I28" i="22"/>
  <c r="I27" i="22"/>
  <c r="F27" i="22"/>
  <c r="I28" i="24"/>
  <c r="I27" i="24"/>
  <c r="I28" i="25"/>
  <c r="I27" i="25"/>
  <c r="F27" i="25"/>
  <c r="F28" i="25" s="1"/>
  <c r="I28" i="26"/>
  <c r="I27" i="26"/>
  <c r="N63" i="15"/>
  <c r="F63" i="15" s="1"/>
  <c r="J63" i="15" s="1"/>
  <c r="I63" i="15"/>
  <c r="I62" i="15"/>
  <c r="M61" i="15"/>
  <c r="N61" i="15" s="1"/>
  <c r="F61" i="15" s="1"/>
  <c r="J61" i="15" s="1"/>
  <c r="I61" i="15"/>
  <c r="I60" i="15"/>
  <c r="O59" i="15"/>
  <c r="I59" i="15"/>
  <c r="M58" i="15"/>
  <c r="I58" i="15"/>
  <c r="L57" i="15"/>
  <c r="L58" i="15" s="1"/>
  <c r="L59" i="15" s="1"/>
  <c r="I57" i="15"/>
  <c r="Q53" i="15"/>
  <c r="Q53" i="21"/>
  <c r="Q53" i="22"/>
  <c r="Q53" i="24"/>
  <c r="Q53" i="25"/>
  <c r="Q53" i="23"/>
  <c r="N13" i="15"/>
  <c r="L13" i="15"/>
  <c r="N12" i="23"/>
  <c r="F12" i="23"/>
  <c r="I53" i="15"/>
  <c r="I52" i="15"/>
  <c r="M51" i="15"/>
  <c r="L51" i="15"/>
  <c r="L52" i="15" s="1"/>
  <c r="I51" i="15"/>
  <c r="M50" i="15"/>
  <c r="I50" i="15"/>
  <c r="M49" i="15"/>
  <c r="L49" i="15"/>
  <c r="L50" i="15" s="1"/>
  <c r="I49" i="15"/>
  <c r="N48" i="15"/>
  <c r="F48" i="15" s="1"/>
  <c r="I48" i="15"/>
  <c r="I53" i="21"/>
  <c r="I52" i="21"/>
  <c r="M51" i="21"/>
  <c r="M52" i="21" s="1"/>
  <c r="L51" i="21"/>
  <c r="L52" i="21" s="1"/>
  <c r="I51" i="21"/>
  <c r="M50" i="21"/>
  <c r="I50" i="21"/>
  <c r="M49" i="21"/>
  <c r="L49" i="21"/>
  <c r="L50" i="21" s="1"/>
  <c r="I49" i="21"/>
  <c r="N48" i="21"/>
  <c r="F48" i="21" s="1"/>
  <c r="I48" i="21"/>
  <c r="I53" i="22"/>
  <c r="I52" i="22"/>
  <c r="M51" i="22"/>
  <c r="L51" i="22"/>
  <c r="L52" i="22" s="1"/>
  <c r="I51" i="22"/>
  <c r="M50" i="22"/>
  <c r="I50" i="22"/>
  <c r="M49" i="22"/>
  <c r="L49" i="22"/>
  <c r="L50" i="22" s="1"/>
  <c r="I49" i="22"/>
  <c r="N48" i="22"/>
  <c r="F48" i="22" s="1"/>
  <c r="I48" i="22"/>
  <c r="I53" i="23"/>
  <c r="I52" i="23"/>
  <c r="M51" i="23"/>
  <c r="M52" i="23" s="1"/>
  <c r="L51" i="23"/>
  <c r="L52" i="23" s="1"/>
  <c r="I51" i="23"/>
  <c r="M50" i="23"/>
  <c r="I50" i="23"/>
  <c r="M49" i="23"/>
  <c r="L49" i="23"/>
  <c r="L50" i="23" s="1"/>
  <c r="N50" i="23" s="1"/>
  <c r="P50" i="23" s="1"/>
  <c r="F50" i="23" s="1"/>
  <c r="I49" i="23"/>
  <c r="N48" i="23"/>
  <c r="F48" i="23" s="1"/>
  <c r="I48" i="23"/>
  <c r="I53" i="24"/>
  <c r="I52" i="24"/>
  <c r="M51" i="24"/>
  <c r="M52" i="24" s="1"/>
  <c r="N52" i="24" s="1"/>
  <c r="P52" i="24" s="1"/>
  <c r="L51" i="24"/>
  <c r="L52" i="24" s="1"/>
  <c r="I51" i="24"/>
  <c r="M50" i="24"/>
  <c r="I50" i="24"/>
  <c r="M49" i="24"/>
  <c r="L49" i="24"/>
  <c r="L50" i="24" s="1"/>
  <c r="I49" i="24"/>
  <c r="N48" i="24"/>
  <c r="F48" i="24" s="1"/>
  <c r="I48" i="24"/>
  <c r="I53" i="25"/>
  <c r="I52" i="25"/>
  <c r="M51" i="25"/>
  <c r="L51" i="25"/>
  <c r="L52" i="25" s="1"/>
  <c r="I51" i="25"/>
  <c r="M50" i="25"/>
  <c r="I50" i="25"/>
  <c r="M49" i="25"/>
  <c r="L49" i="25"/>
  <c r="L50" i="25" s="1"/>
  <c r="I49" i="25"/>
  <c r="N48" i="25"/>
  <c r="F48" i="25" s="1"/>
  <c r="J48" i="25" s="1"/>
  <c r="I48" i="25"/>
  <c r="I53" i="26"/>
  <c r="I52" i="26"/>
  <c r="I51" i="26"/>
  <c r="I50" i="26"/>
  <c r="I49" i="26"/>
  <c r="I48" i="26"/>
  <c r="S31" i="23" l="1"/>
  <c r="J48" i="23"/>
  <c r="F48" i="26"/>
  <c r="S31" i="25"/>
  <c r="N57" i="15"/>
  <c r="F57" i="15" s="1"/>
  <c r="J57" i="15" s="1"/>
  <c r="L60" i="15"/>
  <c r="N62" i="15" s="1"/>
  <c r="F62" i="15" s="1"/>
  <c r="J62" i="15" s="1"/>
  <c r="N58" i="15"/>
  <c r="P58" i="15" s="1"/>
  <c r="P59" i="15" s="1"/>
  <c r="R59" i="15" s="1"/>
  <c r="F59" i="15" s="1"/>
  <c r="J59" i="15" s="1"/>
  <c r="S29" i="24"/>
  <c r="M59" i="15"/>
  <c r="N59" i="15" s="1"/>
  <c r="J27" i="21"/>
  <c r="J27" i="23"/>
  <c r="F27" i="26"/>
  <c r="J28" i="21"/>
  <c r="N51" i="25"/>
  <c r="F51" i="25" s="1"/>
  <c r="J51" i="25" s="1"/>
  <c r="J28" i="25"/>
  <c r="J27" i="15"/>
  <c r="J27" i="25"/>
  <c r="J28" i="15"/>
  <c r="J27" i="22"/>
  <c r="F28" i="23"/>
  <c r="F28" i="22"/>
  <c r="J28" i="22" s="1"/>
  <c r="N49" i="22"/>
  <c r="F49" i="22" s="1"/>
  <c r="J49" i="22" s="1"/>
  <c r="F60" i="15"/>
  <c r="J60" i="15" s="1"/>
  <c r="N49" i="23"/>
  <c r="F49" i="23" s="1"/>
  <c r="J48" i="15"/>
  <c r="N51" i="15"/>
  <c r="F51" i="15" s="1"/>
  <c r="J51" i="15" s="1"/>
  <c r="M52" i="25"/>
  <c r="N52" i="25" s="1"/>
  <c r="P52" i="25" s="1"/>
  <c r="F52" i="25" s="1"/>
  <c r="J52" i="25" s="1"/>
  <c r="M52" i="15"/>
  <c r="N52" i="15" s="1"/>
  <c r="P52" i="15" s="1"/>
  <c r="F52" i="15" s="1"/>
  <c r="J52" i="15" s="1"/>
  <c r="N50" i="24"/>
  <c r="P50" i="24" s="1"/>
  <c r="F50" i="24" s="1"/>
  <c r="J50" i="24" s="1"/>
  <c r="N51" i="22"/>
  <c r="F51" i="22" s="1"/>
  <c r="J51" i="22" s="1"/>
  <c r="N49" i="24"/>
  <c r="F49" i="24" s="1"/>
  <c r="J49" i="24" s="1"/>
  <c r="J50" i="23"/>
  <c r="J48" i="22"/>
  <c r="N50" i="22"/>
  <c r="P50" i="22" s="1"/>
  <c r="F50" i="22" s="1"/>
  <c r="J50" i="22" s="1"/>
  <c r="J48" i="21"/>
  <c r="N52" i="21"/>
  <c r="P52" i="21" s="1"/>
  <c r="F52" i="21" s="1"/>
  <c r="J52" i="21" s="1"/>
  <c r="N50" i="15"/>
  <c r="P50" i="15" s="1"/>
  <c r="F50" i="15" s="1"/>
  <c r="J50" i="15" s="1"/>
  <c r="J48" i="24"/>
  <c r="N50" i="21"/>
  <c r="P50" i="21" s="1"/>
  <c r="F50" i="21" s="1"/>
  <c r="J50" i="21" s="1"/>
  <c r="N51" i="21"/>
  <c r="F51" i="21" s="1"/>
  <c r="J51" i="21" s="1"/>
  <c r="N49" i="15"/>
  <c r="F49" i="15" s="1"/>
  <c r="J49" i="15" s="1"/>
  <c r="F52" i="24"/>
  <c r="J52" i="24" s="1"/>
  <c r="P53" i="24"/>
  <c r="R53" i="24" s="1"/>
  <c r="F53" i="24" s="1"/>
  <c r="N50" i="25"/>
  <c r="P50" i="25" s="1"/>
  <c r="F50" i="25" s="1"/>
  <c r="J50" i="25" s="1"/>
  <c r="N52" i="23"/>
  <c r="P52" i="23" s="1"/>
  <c r="N51" i="23"/>
  <c r="F51" i="23" s="1"/>
  <c r="M52" i="22"/>
  <c r="N52" i="22" s="1"/>
  <c r="P52" i="22" s="1"/>
  <c r="N49" i="25"/>
  <c r="F49" i="25" s="1"/>
  <c r="J49" i="25" s="1"/>
  <c r="N51" i="24"/>
  <c r="F51" i="24" s="1"/>
  <c r="J51" i="24" s="1"/>
  <c r="N49" i="21"/>
  <c r="F49" i="21" s="1"/>
  <c r="J49" i="21" s="1"/>
  <c r="J51" i="23" l="1"/>
  <c r="J51" i="26" s="1"/>
  <c r="F51" i="26"/>
  <c r="F58" i="15"/>
  <c r="J58" i="15" s="1"/>
  <c r="J64" i="15" s="1"/>
  <c r="J56" i="15" s="1"/>
  <c r="J48" i="26"/>
  <c r="J28" i="23"/>
  <c r="J49" i="23"/>
  <c r="J49" i="26" s="1"/>
  <c r="F49" i="26"/>
  <c r="F50" i="26"/>
  <c r="J53" i="24"/>
  <c r="J50" i="26"/>
  <c r="P53" i="25"/>
  <c r="R53" i="25" s="1"/>
  <c r="F53" i="25" s="1"/>
  <c r="J53" i="25" s="1"/>
  <c r="J54" i="25" s="1"/>
  <c r="J47" i="25" s="1"/>
  <c r="P53" i="21"/>
  <c r="R53" i="21" s="1"/>
  <c r="F53" i="21" s="1"/>
  <c r="J53" i="21" s="1"/>
  <c r="J54" i="21" s="1"/>
  <c r="J47" i="21" s="1"/>
  <c r="P53" i="15"/>
  <c r="R53" i="15" s="1"/>
  <c r="F53" i="15" s="1"/>
  <c r="J53" i="15" s="1"/>
  <c r="J54" i="15" s="1"/>
  <c r="J47" i="15" s="1"/>
  <c r="P53" i="22"/>
  <c r="R53" i="22" s="1"/>
  <c r="F53" i="22" s="1"/>
  <c r="J53" i="22" s="1"/>
  <c r="F52" i="22"/>
  <c r="J52" i="22" s="1"/>
  <c r="F52" i="23"/>
  <c r="P53" i="23"/>
  <c r="R53" i="23" s="1"/>
  <c r="F53" i="23" s="1"/>
  <c r="J53" i="23" s="1"/>
  <c r="J52" i="23" l="1"/>
  <c r="F52" i="26"/>
  <c r="F53" i="26"/>
  <c r="J53" i="26"/>
  <c r="J52" i="26"/>
  <c r="J54" i="24"/>
  <c r="J47" i="24" s="1"/>
  <c r="J54" i="23"/>
  <c r="J47" i="23" s="1"/>
  <c r="J54" i="22"/>
  <c r="J47" i="22" s="1"/>
  <c r="J54" i="26"/>
  <c r="J47" i="26" s="1"/>
  <c r="C16" i="12" s="1"/>
  <c r="B20" i="12"/>
  <c r="B14" i="27" s="1"/>
  <c r="B18" i="12"/>
  <c r="B13" i="27" s="1"/>
  <c r="B14" i="12"/>
  <c r="B11" i="27" s="1"/>
  <c r="B12" i="12"/>
  <c r="B10" i="27" s="1"/>
  <c r="B10" i="12"/>
  <c r="B9" i="27" s="1"/>
  <c r="I70" i="26"/>
  <c r="I69" i="26"/>
  <c r="H68" i="26"/>
  <c r="G68" i="26"/>
  <c r="I67" i="26"/>
  <c r="I63" i="26"/>
  <c r="I62" i="26"/>
  <c r="I61" i="26"/>
  <c r="I60" i="26"/>
  <c r="I59" i="26"/>
  <c r="I58" i="26"/>
  <c r="I57" i="26"/>
  <c r="I44" i="26"/>
  <c r="I43" i="26"/>
  <c r="I42" i="26"/>
  <c r="I41" i="26"/>
  <c r="I40" i="26"/>
  <c r="I39" i="26"/>
  <c r="I38" i="26"/>
  <c r="I37" i="26"/>
  <c r="I36" i="26"/>
  <c r="I35" i="26"/>
  <c r="I31" i="26"/>
  <c r="I29" i="26"/>
  <c r="I26" i="26"/>
  <c r="I25" i="26"/>
  <c r="I24" i="26"/>
  <c r="I23" i="26"/>
  <c r="I22" i="26"/>
  <c r="I21" i="26"/>
  <c r="I20" i="26"/>
  <c r="I19" i="26"/>
  <c r="I18" i="26"/>
  <c r="I14" i="26"/>
  <c r="I13" i="26"/>
  <c r="I12" i="26"/>
  <c r="I11" i="26"/>
  <c r="L60" i="23"/>
  <c r="F60" i="23" s="1"/>
  <c r="L60" i="24"/>
  <c r="N62" i="24" s="1"/>
  <c r="F62" i="24" s="1"/>
  <c r="L60" i="25"/>
  <c r="F60" i="25" s="1"/>
  <c r="L57" i="21"/>
  <c r="N57" i="21" s="1"/>
  <c r="F57" i="21" s="1"/>
  <c r="L57" i="22"/>
  <c r="L60" i="22" s="1"/>
  <c r="L58" i="25"/>
  <c r="L59" i="25" s="1"/>
  <c r="N43" i="21"/>
  <c r="P43" i="21" s="1"/>
  <c r="F43" i="21" s="1"/>
  <c r="N43" i="22"/>
  <c r="N43" i="23"/>
  <c r="N43" i="24"/>
  <c r="P43" i="25"/>
  <c r="F43" i="25" s="1"/>
  <c r="N43" i="15"/>
  <c r="L43" i="21"/>
  <c r="L42" i="21" s="1"/>
  <c r="L43" i="22"/>
  <c r="L40" i="22" s="1"/>
  <c r="L43" i="23"/>
  <c r="L44" i="23" s="1"/>
  <c r="L43" i="24"/>
  <c r="L40" i="24" s="1"/>
  <c r="L44" i="25"/>
  <c r="L43" i="15"/>
  <c r="F12" i="15"/>
  <c r="N13" i="21"/>
  <c r="N13" i="22"/>
  <c r="N13" i="23"/>
  <c r="N13" i="24"/>
  <c r="F13" i="24" s="1"/>
  <c r="J13" i="24" s="1"/>
  <c r="N13" i="25"/>
  <c r="L13" i="21"/>
  <c r="L13" i="22"/>
  <c r="L13" i="23"/>
  <c r="L13" i="24"/>
  <c r="L13" i="25"/>
  <c r="I70" i="25"/>
  <c r="F70" i="25"/>
  <c r="I69" i="25"/>
  <c r="F69" i="25"/>
  <c r="H68" i="25"/>
  <c r="G68" i="25"/>
  <c r="F68" i="25"/>
  <c r="I67" i="25"/>
  <c r="F67" i="25"/>
  <c r="N63" i="25"/>
  <c r="F63" i="25" s="1"/>
  <c r="I63" i="25"/>
  <c r="I62" i="25"/>
  <c r="M61" i="25"/>
  <c r="I61" i="25"/>
  <c r="I60" i="25"/>
  <c r="O59" i="25"/>
  <c r="I59" i="25"/>
  <c r="M58" i="25"/>
  <c r="M59" i="25" s="1"/>
  <c r="I58" i="25"/>
  <c r="N57" i="25"/>
  <c r="F57" i="25" s="1"/>
  <c r="I57" i="25"/>
  <c r="O44" i="25"/>
  <c r="I44" i="25"/>
  <c r="I43" i="25"/>
  <c r="I42" i="25"/>
  <c r="I41" i="25"/>
  <c r="I40" i="25"/>
  <c r="I39" i="25"/>
  <c r="I38" i="25"/>
  <c r="I37" i="25"/>
  <c r="F37" i="25"/>
  <c r="F36" i="25"/>
  <c r="I36" i="25"/>
  <c r="I35" i="25"/>
  <c r="F35" i="25"/>
  <c r="I31" i="25"/>
  <c r="F31" i="25"/>
  <c r="R29" i="25"/>
  <c r="R27" i="25" s="1"/>
  <c r="I29" i="25"/>
  <c r="I26" i="25"/>
  <c r="I25" i="25"/>
  <c r="F25" i="25"/>
  <c r="F26" i="25" s="1"/>
  <c r="P24" i="25"/>
  <c r="Q24" i="25" s="1"/>
  <c r="S24" i="25" s="1"/>
  <c r="I24" i="25"/>
  <c r="P23" i="25"/>
  <c r="Q23" i="25" s="1"/>
  <c r="I23" i="25"/>
  <c r="F23" i="25"/>
  <c r="F24" i="25" s="1"/>
  <c r="I22" i="25"/>
  <c r="I21" i="25"/>
  <c r="I20" i="25"/>
  <c r="I19" i="25"/>
  <c r="I18" i="25"/>
  <c r="I14" i="25"/>
  <c r="J14" i="25" s="1"/>
  <c r="I13" i="25"/>
  <c r="I12" i="25"/>
  <c r="F12" i="25"/>
  <c r="N11" i="25"/>
  <c r="F11" i="25" s="1"/>
  <c r="I11" i="25"/>
  <c r="I70" i="24"/>
  <c r="F70" i="24"/>
  <c r="I69" i="24"/>
  <c r="F69" i="24"/>
  <c r="H68" i="24"/>
  <c r="G68" i="24"/>
  <c r="F68" i="24"/>
  <c r="I67" i="24"/>
  <c r="F67" i="24"/>
  <c r="N63" i="24"/>
  <c r="F63" i="24" s="1"/>
  <c r="I63" i="24"/>
  <c r="I62" i="24"/>
  <c r="M61" i="24"/>
  <c r="I61" i="24"/>
  <c r="I60" i="24"/>
  <c r="O59" i="24"/>
  <c r="I59" i="24"/>
  <c r="M58" i="24"/>
  <c r="M59" i="24" s="1"/>
  <c r="I58" i="24"/>
  <c r="N57" i="24"/>
  <c r="F57" i="24" s="1"/>
  <c r="I57" i="24"/>
  <c r="O44" i="24"/>
  <c r="I44" i="24"/>
  <c r="P43" i="24"/>
  <c r="F43" i="24" s="1"/>
  <c r="I43" i="24"/>
  <c r="I42" i="24"/>
  <c r="I41" i="24"/>
  <c r="I40" i="24"/>
  <c r="I39" i="24"/>
  <c r="I38" i="24"/>
  <c r="I37" i="24"/>
  <c r="F37" i="24"/>
  <c r="F36" i="24"/>
  <c r="I36" i="24"/>
  <c r="I35" i="24"/>
  <c r="F35" i="24"/>
  <c r="I31" i="24"/>
  <c r="R28" i="24"/>
  <c r="I29" i="24"/>
  <c r="I26" i="24"/>
  <c r="I25" i="24"/>
  <c r="F25" i="24"/>
  <c r="P24" i="24"/>
  <c r="Q24" i="24" s="1"/>
  <c r="S24" i="24" s="1"/>
  <c r="I24" i="24"/>
  <c r="P23" i="24"/>
  <c r="Q23" i="24" s="1"/>
  <c r="I23" i="24"/>
  <c r="F23" i="24"/>
  <c r="F24" i="24" s="1"/>
  <c r="I22" i="24"/>
  <c r="I21" i="24"/>
  <c r="I20" i="24"/>
  <c r="I19" i="24"/>
  <c r="I18" i="24"/>
  <c r="I14" i="24"/>
  <c r="J14" i="24" s="1"/>
  <c r="I13" i="24"/>
  <c r="I12" i="24"/>
  <c r="F12" i="24"/>
  <c r="N11" i="24"/>
  <c r="F11" i="24" s="1"/>
  <c r="I11" i="24"/>
  <c r="I70" i="23"/>
  <c r="F70" i="23"/>
  <c r="I69" i="23"/>
  <c r="F69" i="23"/>
  <c r="H68" i="23"/>
  <c r="G68" i="23"/>
  <c r="F68" i="23"/>
  <c r="I67" i="23"/>
  <c r="F67" i="23"/>
  <c r="N63" i="23"/>
  <c r="F63" i="23" s="1"/>
  <c r="F63" i="26" s="1"/>
  <c r="I63" i="23"/>
  <c r="I62" i="23"/>
  <c r="M61" i="23"/>
  <c r="I61" i="23"/>
  <c r="I60" i="23"/>
  <c r="O59" i="23"/>
  <c r="I59" i="23"/>
  <c r="M58" i="23"/>
  <c r="M59" i="23" s="1"/>
  <c r="L58" i="23"/>
  <c r="L59" i="23" s="1"/>
  <c r="I58" i="23"/>
  <c r="N57" i="23"/>
  <c r="F57" i="23" s="1"/>
  <c r="I57" i="23"/>
  <c r="O44" i="23"/>
  <c r="I44" i="23"/>
  <c r="I43" i="23"/>
  <c r="I42" i="23"/>
  <c r="I41" i="23"/>
  <c r="I40" i="23"/>
  <c r="I39" i="23"/>
  <c r="I38" i="23"/>
  <c r="I37" i="23"/>
  <c r="F37" i="23"/>
  <c r="F36" i="23"/>
  <c r="I36" i="23"/>
  <c r="I35" i="23"/>
  <c r="F35" i="23"/>
  <c r="I31" i="23"/>
  <c r="R29" i="23"/>
  <c r="R27" i="23" s="1"/>
  <c r="I29" i="23"/>
  <c r="I26" i="23"/>
  <c r="I25" i="23"/>
  <c r="F25" i="23"/>
  <c r="P24" i="23"/>
  <c r="Q24" i="23" s="1"/>
  <c r="S24" i="23" s="1"/>
  <c r="S29" i="23" s="1"/>
  <c r="I24" i="23"/>
  <c r="P23" i="23"/>
  <c r="Q23" i="23" s="1"/>
  <c r="I23" i="23"/>
  <c r="F23" i="23"/>
  <c r="I22" i="23"/>
  <c r="I21" i="23"/>
  <c r="I20" i="23"/>
  <c r="I19" i="23"/>
  <c r="I18" i="23"/>
  <c r="I14" i="23"/>
  <c r="J14" i="23" s="1"/>
  <c r="I13" i="23"/>
  <c r="I12" i="23"/>
  <c r="N11" i="23"/>
  <c r="F11" i="23" s="1"/>
  <c r="I11" i="23"/>
  <c r="I70" i="22"/>
  <c r="F70" i="22"/>
  <c r="I69" i="22"/>
  <c r="F69" i="22"/>
  <c r="H68" i="22"/>
  <c r="G68" i="22"/>
  <c r="F68" i="22"/>
  <c r="I67" i="22"/>
  <c r="F67" i="22"/>
  <c r="N63" i="22"/>
  <c r="F63" i="22" s="1"/>
  <c r="I63" i="22"/>
  <c r="I62" i="22"/>
  <c r="M61" i="22"/>
  <c r="I61" i="22"/>
  <c r="I60" i="22"/>
  <c r="O59" i="22"/>
  <c r="I59" i="22"/>
  <c r="M58" i="22"/>
  <c r="M59" i="22" s="1"/>
  <c r="I58" i="22"/>
  <c r="I57" i="22"/>
  <c r="O44" i="22"/>
  <c r="L44" i="22"/>
  <c r="I44" i="22"/>
  <c r="I43" i="22"/>
  <c r="I42" i="22"/>
  <c r="I41" i="22"/>
  <c r="I40" i="22"/>
  <c r="L39" i="22"/>
  <c r="I39" i="22"/>
  <c r="I38" i="22"/>
  <c r="I37" i="22"/>
  <c r="F37" i="22"/>
  <c r="F36" i="22"/>
  <c r="I36" i="22"/>
  <c r="I35" i="22"/>
  <c r="F35" i="22"/>
  <c r="I31" i="22"/>
  <c r="R29" i="22"/>
  <c r="R27" i="22" s="1"/>
  <c r="I29" i="22"/>
  <c r="I26" i="22"/>
  <c r="I25" i="22"/>
  <c r="F25" i="22"/>
  <c r="F26" i="22" s="1"/>
  <c r="P24" i="22"/>
  <c r="Q24" i="22" s="1"/>
  <c r="S24" i="22" s="1"/>
  <c r="S29" i="22" s="1"/>
  <c r="I24" i="22"/>
  <c r="P23" i="22"/>
  <c r="Q23" i="22" s="1"/>
  <c r="I23" i="22"/>
  <c r="F23" i="22"/>
  <c r="F24" i="22" s="1"/>
  <c r="I22" i="22"/>
  <c r="I21" i="22"/>
  <c r="I20" i="22"/>
  <c r="I19" i="22"/>
  <c r="I18" i="22"/>
  <c r="I14" i="22"/>
  <c r="J14" i="22" s="1"/>
  <c r="I13" i="22"/>
  <c r="I12" i="22"/>
  <c r="F12" i="22"/>
  <c r="N11" i="22"/>
  <c r="F11" i="22" s="1"/>
  <c r="I11" i="22"/>
  <c r="I70" i="21"/>
  <c r="F70" i="21"/>
  <c r="I69" i="21"/>
  <c r="F69" i="21"/>
  <c r="H68" i="21"/>
  <c r="G68" i="21"/>
  <c r="F68" i="21"/>
  <c r="I67" i="21"/>
  <c r="F67" i="21"/>
  <c r="N63" i="21"/>
  <c r="F63" i="21" s="1"/>
  <c r="I63" i="21"/>
  <c r="I62" i="21"/>
  <c r="M61" i="21"/>
  <c r="I61" i="21"/>
  <c r="I60" i="21"/>
  <c r="O59" i="21"/>
  <c r="I59" i="21"/>
  <c r="M58" i="21"/>
  <c r="M59" i="21" s="1"/>
  <c r="I58" i="21"/>
  <c r="I57" i="21"/>
  <c r="O44" i="21"/>
  <c r="L44" i="21"/>
  <c r="I44" i="21"/>
  <c r="I43" i="21"/>
  <c r="I42" i="21"/>
  <c r="L41" i="21"/>
  <c r="I41" i="21"/>
  <c r="L40" i="21"/>
  <c r="I40" i="21"/>
  <c r="I39" i="21"/>
  <c r="L38" i="21"/>
  <c r="I38" i="21"/>
  <c r="I37" i="21"/>
  <c r="F37" i="21"/>
  <c r="F36" i="21"/>
  <c r="I36" i="21"/>
  <c r="I35" i="21"/>
  <c r="F35" i="21"/>
  <c r="I31" i="21"/>
  <c r="R29" i="21"/>
  <c r="R27" i="21" s="1"/>
  <c r="I29" i="21"/>
  <c r="I26" i="21"/>
  <c r="I25" i="21"/>
  <c r="F25" i="21"/>
  <c r="P24" i="21"/>
  <c r="Q24" i="21" s="1"/>
  <c r="S24" i="21" s="1"/>
  <c r="I24" i="21"/>
  <c r="P23" i="21"/>
  <c r="Q23" i="21" s="1"/>
  <c r="I23" i="21"/>
  <c r="F23" i="21"/>
  <c r="F24" i="21" s="1"/>
  <c r="I22" i="21"/>
  <c r="I21" i="21"/>
  <c r="I20" i="21"/>
  <c r="I19" i="21"/>
  <c r="I18" i="21"/>
  <c r="I14" i="21"/>
  <c r="J14" i="21" s="1"/>
  <c r="I13" i="21"/>
  <c r="I12" i="21"/>
  <c r="F12" i="21"/>
  <c r="N11" i="21"/>
  <c r="F11" i="21" s="1"/>
  <c r="I11" i="21"/>
  <c r="F12" i="26" l="1"/>
  <c r="J67" i="23"/>
  <c r="F26" i="23"/>
  <c r="L40" i="23"/>
  <c r="M13" i="23"/>
  <c r="J62" i="24"/>
  <c r="L38" i="23"/>
  <c r="L38" i="24"/>
  <c r="J69" i="25"/>
  <c r="M13" i="25"/>
  <c r="F16" i="12"/>
  <c r="I12" i="27" s="1"/>
  <c r="I16" i="12"/>
  <c r="L12" i="27" s="1"/>
  <c r="E16" i="12"/>
  <c r="H12" i="27" s="1"/>
  <c r="F12" i="27"/>
  <c r="H16" i="12"/>
  <c r="K12" i="27" s="1"/>
  <c r="G16" i="12"/>
  <c r="J12" i="27" s="1"/>
  <c r="D16" i="12"/>
  <c r="Q22" i="25"/>
  <c r="Q22" i="23"/>
  <c r="S29" i="21"/>
  <c r="Q22" i="22"/>
  <c r="J24" i="24"/>
  <c r="S29" i="25"/>
  <c r="S23" i="21"/>
  <c r="Q22" i="21"/>
  <c r="R26" i="24"/>
  <c r="S28" i="24"/>
  <c r="S23" i="24"/>
  <c r="Q22" i="24"/>
  <c r="M13" i="21"/>
  <c r="J24" i="21"/>
  <c r="L41" i="24"/>
  <c r="J57" i="25"/>
  <c r="I68" i="23"/>
  <c r="J12" i="24"/>
  <c r="L39" i="24"/>
  <c r="J11" i="25"/>
  <c r="M13" i="22"/>
  <c r="M43" i="24"/>
  <c r="M44" i="24" s="1"/>
  <c r="J11" i="21"/>
  <c r="J69" i="21"/>
  <c r="F13" i="22"/>
  <c r="J13" i="22" s="1"/>
  <c r="L42" i="23"/>
  <c r="J63" i="24"/>
  <c r="I68" i="24"/>
  <c r="J68" i="24" s="1"/>
  <c r="J70" i="24"/>
  <c r="L58" i="22"/>
  <c r="L59" i="22" s="1"/>
  <c r="J37" i="22"/>
  <c r="J12" i="23"/>
  <c r="L39" i="23"/>
  <c r="L41" i="23"/>
  <c r="J11" i="24"/>
  <c r="J15" i="24" s="1"/>
  <c r="J10" i="24" s="1"/>
  <c r="L42" i="24"/>
  <c r="L44" i="24"/>
  <c r="J69" i="24"/>
  <c r="J63" i="25"/>
  <c r="M43" i="23"/>
  <c r="M40" i="23" s="1"/>
  <c r="M39" i="23" s="1"/>
  <c r="N39" i="23" s="1"/>
  <c r="P39" i="23" s="1"/>
  <c r="F39" i="23" s="1"/>
  <c r="J11" i="23"/>
  <c r="L58" i="21"/>
  <c r="L59" i="21" s="1"/>
  <c r="N61" i="23"/>
  <c r="F61" i="23" s="1"/>
  <c r="M13" i="24"/>
  <c r="M43" i="15"/>
  <c r="M43" i="22"/>
  <c r="M40" i="22" s="1"/>
  <c r="N62" i="23"/>
  <c r="F62" i="23" s="1"/>
  <c r="J31" i="21"/>
  <c r="J31" i="22"/>
  <c r="J25" i="21"/>
  <c r="J35" i="21"/>
  <c r="J37" i="21"/>
  <c r="J37" i="25"/>
  <c r="J36" i="23"/>
  <c r="J43" i="25"/>
  <c r="J26" i="23"/>
  <c r="J36" i="21"/>
  <c r="J24" i="22"/>
  <c r="J35" i="24"/>
  <c r="J36" i="25"/>
  <c r="J35" i="23"/>
  <c r="J37" i="23"/>
  <c r="J36" i="24"/>
  <c r="M41" i="22"/>
  <c r="F60" i="22"/>
  <c r="J60" i="22" s="1"/>
  <c r="N62" i="22"/>
  <c r="F62" i="22" s="1"/>
  <c r="J62" i="22" s="1"/>
  <c r="J36" i="22"/>
  <c r="M43" i="21"/>
  <c r="J43" i="21"/>
  <c r="J63" i="21"/>
  <c r="I68" i="21"/>
  <c r="J68" i="21" s="1"/>
  <c r="J70" i="21"/>
  <c r="J12" i="22"/>
  <c r="J26" i="22"/>
  <c r="J35" i="22"/>
  <c r="J67" i="22"/>
  <c r="I68" i="22"/>
  <c r="J68" i="22" s="1"/>
  <c r="J70" i="22"/>
  <c r="J23" i="23"/>
  <c r="J31" i="23"/>
  <c r="P43" i="23"/>
  <c r="F43" i="23" s="1"/>
  <c r="J43" i="23" s="1"/>
  <c r="J63" i="23"/>
  <c r="J25" i="24"/>
  <c r="J43" i="24"/>
  <c r="F60" i="24"/>
  <c r="J60" i="24" s="1"/>
  <c r="J67" i="24"/>
  <c r="J12" i="25"/>
  <c r="J31" i="25"/>
  <c r="L39" i="25"/>
  <c r="J57" i="21"/>
  <c r="I68" i="26"/>
  <c r="J12" i="21"/>
  <c r="J11" i="22"/>
  <c r="J15" i="22" s="1"/>
  <c r="J10" i="22" s="1"/>
  <c r="J63" i="22"/>
  <c r="M43" i="25"/>
  <c r="L39" i="21"/>
  <c r="J67" i="21"/>
  <c r="N57" i="22"/>
  <c r="F57" i="22" s="1"/>
  <c r="J57" i="22" s="1"/>
  <c r="N61" i="22"/>
  <c r="F61" i="22" s="1"/>
  <c r="J61" i="22" s="1"/>
  <c r="J69" i="22"/>
  <c r="J26" i="25"/>
  <c r="L41" i="25"/>
  <c r="L42" i="25"/>
  <c r="F13" i="23"/>
  <c r="J69" i="23"/>
  <c r="J31" i="24"/>
  <c r="J37" i="24"/>
  <c r="J57" i="24"/>
  <c r="J24" i="25"/>
  <c r="J35" i="25"/>
  <c r="L38" i="25"/>
  <c r="L40" i="25"/>
  <c r="J67" i="25"/>
  <c r="I68" i="25"/>
  <c r="J68" i="25" s="1"/>
  <c r="J70" i="25"/>
  <c r="J60" i="25"/>
  <c r="L60" i="21"/>
  <c r="N62" i="25"/>
  <c r="F62" i="25" s="1"/>
  <c r="J62" i="25" s="1"/>
  <c r="J70" i="23"/>
  <c r="J57" i="23"/>
  <c r="J60" i="23"/>
  <c r="N61" i="25"/>
  <c r="F61" i="25" s="1"/>
  <c r="J61" i="25" s="1"/>
  <c r="N58" i="21"/>
  <c r="P58" i="21" s="1"/>
  <c r="P59" i="21" s="1"/>
  <c r="R59" i="21" s="1"/>
  <c r="F59" i="21" s="1"/>
  <c r="J59" i="21" s="1"/>
  <c r="N61" i="21"/>
  <c r="F61" i="21" s="1"/>
  <c r="J61" i="21" s="1"/>
  <c r="L58" i="24"/>
  <c r="N61" i="24"/>
  <c r="F61" i="24" s="1"/>
  <c r="J61" i="24" s="1"/>
  <c r="M42" i="24"/>
  <c r="P43" i="22"/>
  <c r="F43" i="22" s="1"/>
  <c r="J43" i="22" s="1"/>
  <c r="L38" i="22"/>
  <c r="L41" i="22"/>
  <c r="L42" i="22"/>
  <c r="J25" i="22"/>
  <c r="J25" i="23"/>
  <c r="J25" i="25"/>
  <c r="J23" i="25"/>
  <c r="F24" i="23"/>
  <c r="J23" i="22"/>
  <c r="F13" i="25"/>
  <c r="J13" i="25" s="1"/>
  <c r="F13" i="21"/>
  <c r="J13" i="21" s="1"/>
  <c r="J15" i="21" s="1"/>
  <c r="J10" i="21" s="1"/>
  <c r="S23" i="25"/>
  <c r="N59" i="25"/>
  <c r="N58" i="25"/>
  <c r="P58" i="25" s="1"/>
  <c r="F26" i="24"/>
  <c r="J26" i="24" s="1"/>
  <c r="J23" i="24"/>
  <c r="S23" i="23"/>
  <c r="J68" i="23"/>
  <c r="N59" i="23"/>
  <c r="N58" i="23"/>
  <c r="P58" i="23" s="1"/>
  <c r="S23" i="22"/>
  <c r="N59" i="22"/>
  <c r="N58" i="22"/>
  <c r="P58" i="22" s="1"/>
  <c r="N59" i="21"/>
  <c r="F26" i="21"/>
  <c r="J26" i="21" s="1"/>
  <c r="J23" i="21"/>
  <c r="J63" i="26" l="1"/>
  <c r="M38" i="23"/>
  <c r="N38" i="23" s="1"/>
  <c r="F38" i="23" s="1"/>
  <c r="J38" i="23" s="1"/>
  <c r="J24" i="23"/>
  <c r="J57" i="26"/>
  <c r="J71" i="23"/>
  <c r="J66" i="23" s="1"/>
  <c r="J13" i="23"/>
  <c r="F57" i="26"/>
  <c r="J39" i="23"/>
  <c r="F61" i="26"/>
  <c r="J62" i="23"/>
  <c r="J62" i="26" s="1"/>
  <c r="J61" i="23"/>
  <c r="J61" i="26" s="1"/>
  <c r="J16" i="12"/>
  <c r="K16" i="12" s="1"/>
  <c r="G12" i="27"/>
  <c r="S28" i="23"/>
  <c r="S18" i="23"/>
  <c r="S18" i="24"/>
  <c r="S21" i="24" s="1"/>
  <c r="F20" i="24" s="1"/>
  <c r="J20" i="24" s="1"/>
  <c r="S27" i="24"/>
  <c r="S28" i="21"/>
  <c r="S18" i="21"/>
  <c r="S28" i="25"/>
  <c r="S18" i="25"/>
  <c r="S28" i="22"/>
  <c r="S18" i="22"/>
  <c r="J27" i="24"/>
  <c r="J27" i="26" s="1"/>
  <c r="F28" i="24"/>
  <c r="F28" i="26" s="1"/>
  <c r="M41" i="24"/>
  <c r="N41" i="24" s="1"/>
  <c r="F41" i="24" s="1"/>
  <c r="J41" i="24" s="1"/>
  <c r="M38" i="24"/>
  <c r="N38" i="24" s="1"/>
  <c r="F38" i="24" s="1"/>
  <c r="J38" i="24" s="1"/>
  <c r="N44" i="24"/>
  <c r="P44" i="24" s="1"/>
  <c r="R44" i="24" s="1"/>
  <c r="F44" i="24" s="1"/>
  <c r="M42" i="22"/>
  <c r="N42" i="24"/>
  <c r="F42" i="24" s="1"/>
  <c r="J42" i="24" s="1"/>
  <c r="M41" i="23"/>
  <c r="N41" i="23" s="1"/>
  <c r="F41" i="23" s="1"/>
  <c r="J41" i="23" s="1"/>
  <c r="M42" i="23"/>
  <c r="N42" i="23" s="1"/>
  <c r="F42" i="23" s="1"/>
  <c r="J42" i="23" s="1"/>
  <c r="M44" i="23"/>
  <c r="N44" i="23" s="1"/>
  <c r="P44" i="23" s="1"/>
  <c r="R44" i="23" s="1"/>
  <c r="F44" i="23" s="1"/>
  <c r="J44" i="23" s="1"/>
  <c r="M40" i="24"/>
  <c r="N40" i="24" s="1"/>
  <c r="P40" i="24" s="1"/>
  <c r="P41" i="24" s="1"/>
  <c r="M44" i="22"/>
  <c r="N44" i="22" s="1"/>
  <c r="P44" i="22" s="1"/>
  <c r="R44" i="22" s="1"/>
  <c r="F44" i="22" s="1"/>
  <c r="J44" i="22" s="1"/>
  <c r="J71" i="24"/>
  <c r="J66" i="24" s="1"/>
  <c r="J15" i="23"/>
  <c r="J10" i="23" s="1"/>
  <c r="N40" i="22"/>
  <c r="P40" i="22" s="1"/>
  <c r="P41" i="22" s="1"/>
  <c r="M39" i="22"/>
  <c r="N39" i="22" s="1"/>
  <c r="P39" i="22" s="1"/>
  <c r="F39" i="22" s="1"/>
  <c r="J39" i="22" s="1"/>
  <c r="N40" i="23"/>
  <c r="P40" i="23" s="1"/>
  <c r="P41" i="23" s="1"/>
  <c r="N42" i="22"/>
  <c r="F42" i="22" s="1"/>
  <c r="J42" i="22" s="1"/>
  <c r="M38" i="22"/>
  <c r="N38" i="22" s="1"/>
  <c r="F38" i="22" s="1"/>
  <c r="J38" i="22" s="1"/>
  <c r="J71" i="21"/>
  <c r="J66" i="21" s="1"/>
  <c r="F58" i="21"/>
  <c r="J58" i="21" s="1"/>
  <c r="J71" i="25"/>
  <c r="J66" i="25" s="1"/>
  <c r="J15" i="25"/>
  <c r="J10" i="25" s="1"/>
  <c r="N41" i="22"/>
  <c r="F41" i="22" s="1"/>
  <c r="J41" i="22" s="1"/>
  <c r="M42" i="21"/>
  <c r="N42" i="21" s="1"/>
  <c r="F42" i="21" s="1"/>
  <c r="J42" i="21" s="1"/>
  <c r="M40" i="21"/>
  <c r="M44" i="21"/>
  <c r="N44" i="21" s="1"/>
  <c r="P44" i="21" s="1"/>
  <c r="R44" i="21" s="1"/>
  <c r="F44" i="21" s="1"/>
  <c r="J44" i="21" s="1"/>
  <c r="M41" i="21"/>
  <c r="N41" i="21" s="1"/>
  <c r="F41" i="21" s="1"/>
  <c r="J41" i="21" s="1"/>
  <c r="M38" i="21"/>
  <c r="N38" i="21" s="1"/>
  <c r="F38" i="21" s="1"/>
  <c r="J38" i="21" s="1"/>
  <c r="M38" i="25"/>
  <c r="N38" i="25" s="1"/>
  <c r="F38" i="25" s="1"/>
  <c r="M42" i="25"/>
  <c r="N42" i="25" s="1"/>
  <c r="F42" i="25" s="1"/>
  <c r="M41" i="25"/>
  <c r="N41" i="25" s="1"/>
  <c r="F41" i="25" s="1"/>
  <c r="M44" i="25"/>
  <c r="M40" i="25"/>
  <c r="J71" i="22"/>
  <c r="J66" i="22" s="1"/>
  <c r="F60" i="21"/>
  <c r="N62" i="21"/>
  <c r="F62" i="21" s="1"/>
  <c r="J62" i="21" s="1"/>
  <c r="L59" i="24"/>
  <c r="N59" i="24" s="1"/>
  <c r="N58" i="24"/>
  <c r="P58" i="24" s="1"/>
  <c r="R40" i="24"/>
  <c r="F40" i="24" s="1"/>
  <c r="J40" i="24" s="1"/>
  <c r="F58" i="25"/>
  <c r="J58" i="25" s="1"/>
  <c r="P59" i="25"/>
  <c r="R59" i="25" s="1"/>
  <c r="F59" i="25" s="1"/>
  <c r="J59" i="25" s="1"/>
  <c r="F58" i="23"/>
  <c r="P59" i="23"/>
  <c r="R59" i="23" s="1"/>
  <c r="F59" i="23" s="1"/>
  <c r="F58" i="22"/>
  <c r="J58" i="22" s="1"/>
  <c r="P59" i="22"/>
  <c r="R59" i="22" s="1"/>
  <c r="F59" i="22" s="1"/>
  <c r="J59" i="22" s="1"/>
  <c r="S21" i="21"/>
  <c r="F20" i="21" s="1"/>
  <c r="J20" i="21" s="1"/>
  <c r="F31" i="26"/>
  <c r="F25" i="15"/>
  <c r="F25" i="26" s="1"/>
  <c r="F23" i="15"/>
  <c r="F23" i="26" s="1"/>
  <c r="I19" i="15"/>
  <c r="I20" i="15"/>
  <c r="I21" i="15"/>
  <c r="I22" i="15"/>
  <c r="I23" i="15"/>
  <c r="I24" i="15"/>
  <c r="I25" i="15"/>
  <c r="I26" i="15"/>
  <c r="I29" i="15"/>
  <c r="I31" i="15"/>
  <c r="I18" i="15"/>
  <c r="R29" i="15"/>
  <c r="R27" i="15" s="1"/>
  <c r="P24" i="15"/>
  <c r="Q24" i="15" s="1"/>
  <c r="S24" i="15" s="1"/>
  <c r="P23" i="15"/>
  <c r="Q23" i="15" s="1"/>
  <c r="I12" i="15"/>
  <c r="M38" i="15"/>
  <c r="L38" i="15"/>
  <c r="L39" i="15"/>
  <c r="M40" i="15"/>
  <c r="M39" i="15" s="1"/>
  <c r="L40" i="15"/>
  <c r="M41" i="15"/>
  <c r="L41" i="15"/>
  <c r="L42" i="15"/>
  <c r="M42" i="15"/>
  <c r="I35" i="15"/>
  <c r="I36" i="15"/>
  <c r="I37" i="15"/>
  <c r="O44" i="15"/>
  <c r="I44" i="15"/>
  <c r="I43" i="15"/>
  <c r="I42" i="15"/>
  <c r="I41" i="15"/>
  <c r="L44" i="15"/>
  <c r="I40" i="15"/>
  <c r="I39" i="15"/>
  <c r="I38" i="15"/>
  <c r="F13" i="15"/>
  <c r="F13" i="26" s="1"/>
  <c r="I70" i="15"/>
  <c r="F70" i="15"/>
  <c r="F70" i="26" s="1"/>
  <c r="I69" i="15"/>
  <c r="F69" i="15"/>
  <c r="F69" i="26" s="1"/>
  <c r="H68" i="15"/>
  <c r="G68" i="15"/>
  <c r="F68" i="15"/>
  <c r="F68" i="26" s="1"/>
  <c r="I67" i="15"/>
  <c r="F67" i="15"/>
  <c r="F67" i="26" s="1"/>
  <c r="I14" i="15"/>
  <c r="J14" i="15" s="1"/>
  <c r="J14" i="26" s="1"/>
  <c r="I13" i="15"/>
  <c r="N11" i="15"/>
  <c r="F11" i="15" s="1"/>
  <c r="F11" i="26" s="1"/>
  <c r="I11" i="15"/>
  <c r="J60" i="21" l="1"/>
  <c r="J60" i="26" s="1"/>
  <c r="F60" i="26"/>
  <c r="S29" i="15"/>
  <c r="F62" i="26"/>
  <c r="J13" i="26"/>
  <c r="J38" i="25"/>
  <c r="J42" i="25"/>
  <c r="N44" i="25"/>
  <c r="P44" i="25" s="1"/>
  <c r="R44" i="25" s="1"/>
  <c r="F44" i="25" s="1"/>
  <c r="J44" i="25" s="1"/>
  <c r="J41" i="25"/>
  <c r="J44" i="24"/>
  <c r="S20" i="24"/>
  <c r="F19" i="24" s="1"/>
  <c r="J19" i="24" s="1"/>
  <c r="S26" i="24"/>
  <c r="F29" i="24" s="1"/>
  <c r="S22" i="24"/>
  <c r="S27" i="25"/>
  <c r="S20" i="25"/>
  <c r="F19" i="25" s="1"/>
  <c r="J19" i="25" s="1"/>
  <c r="S22" i="25"/>
  <c r="S20" i="21"/>
  <c r="F19" i="21" s="1"/>
  <c r="J19" i="21" s="1"/>
  <c r="S27" i="21"/>
  <c r="S22" i="21"/>
  <c r="S22" i="23"/>
  <c r="S27" i="23"/>
  <c r="S20" i="23"/>
  <c r="S20" i="22"/>
  <c r="F19" i="22" s="1"/>
  <c r="J19" i="22" s="1"/>
  <c r="S27" i="22"/>
  <c r="S22" i="22"/>
  <c r="Q22" i="15"/>
  <c r="J28" i="24"/>
  <c r="J28" i="26" s="1"/>
  <c r="F29" i="21"/>
  <c r="J29" i="21" s="1"/>
  <c r="J29" i="24"/>
  <c r="R40" i="22"/>
  <c r="F40" i="22" s="1"/>
  <c r="J40" i="22" s="1"/>
  <c r="J45" i="22" s="1"/>
  <c r="J34" i="22" s="1"/>
  <c r="M39" i="24"/>
  <c r="N39" i="24" s="1"/>
  <c r="P39" i="24" s="1"/>
  <c r="F39" i="24" s="1"/>
  <c r="J39" i="24" s="1"/>
  <c r="J64" i="21"/>
  <c r="J56" i="21" s="1"/>
  <c r="R40" i="23"/>
  <c r="F40" i="23" s="1"/>
  <c r="F26" i="15"/>
  <c r="F26" i="26" s="1"/>
  <c r="M39" i="25"/>
  <c r="N39" i="25" s="1"/>
  <c r="P39" i="25" s="1"/>
  <c r="F39" i="25" s="1"/>
  <c r="N40" i="25"/>
  <c r="P40" i="25" s="1"/>
  <c r="M39" i="21"/>
  <c r="N39" i="21" s="1"/>
  <c r="P39" i="21" s="1"/>
  <c r="F39" i="21" s="1"/>
  <c r="J39" i="21" s="1"/>
  <c r="N40" i="21"/>
  <c r="P40" i="21" s="1"/>
  <c r="J59" i="23"/>
  <c r="J58" i="23"/>
  <c r="J58" i="26" s="1"/>
  <c r="F24" i="15"/>
  <c r="F24" i="26" s="1"/>
  <c r="F58" i="24"/>
  <c r="J58" i="24" s="1"/>
  <c r="P59" i="24"/>
  <c r="R59" i="24" s="1"/>
  <c r="F59" i="24" s="1"/>
  <c r="J59" i="24" s="1"/>
  <c r="J64" i="25"/>
  <c r="J56" i="25" s="1"/>
  <c r="S21" i="25"/>
  <c r="F20" i="25" s="1"/>
  <c r="J20" i="25" s="1"/>
  <c r="U22" i="24"/>
  <c r="F22" i="24" s="1"/>
  <c r="J22" i="24" s="1"/>
  <c r="F21" i="24"/>
  <c r="J21" i="24" s="1"/>
  <c r="S21" i="23"/>
  <c r="F20" i="23" s="1"/>
  <c r="J64" i="23"/>
  <c r="J56" i="23" s="1"/>
  <c r="J64" i="22"/>
  <c r="J56" i="22" s="1"/>
  <c r="S21" i="22"/>
  <c r="F20" i="22" s="1"/>
  <c r="J20" i="22" s="1"/>
  <c r="U22" i="21"/>
  <c r="F22" i="21" s="1"/>
  <c r="J22" i="21" s="1"/>
  <c r="F21" i="21"/>
  <c r="J21" i="21" s="1"/>
  <c r="J12" i="15"/>
  <c r="J12" i="26" s="1"/>
  <c r="N38" i="15"/>
  <c r="F38" i="15" s="1"/>
  <c r="F38" i="26" s="1"/>
  <c r="J25" i="15"/>
  <c r="J25" i="26" s="1"/>
  <c r="J31" i="15"/>
  <c r="J31" i="26" s="1"/>
  <c r="J23" i="15"/>
  <c r="J23" i="26" s="1"/>
  <c r="N40" i="15"/>
  <c r="P40" i="15" s="1"/>
  <c r="R40" i="15" s="1"/>
  <c r="S23" i="15"/>
  <c r="F35" i="15"/>
  <c r="F35" i="26" s="1"/>
  <c r="J13" i="15"/>
  <c r="N39" i="15"/>
  <c r="P39" i="15" s="1"/>
  <c r="F39" i="15" s="1"/>
  <c r="J70" i="15"/>
  <c r="J70" i="26" s="1"/>
  <c r="N41" i="15"/>
  <c r="F41" i="15" s="1"/>
  <c r="F41" i="26" s="1"/>
  <c r="J11" i="15"/>
  <c r="J11" i="26" s="1"/>
  <c r="J69" i="15"/>
  <c r="J69" i="26" s="1"/>
  <c r="I68" i="15"/>
  <c r="J68" i="15" s="1"/>
  <c r="J68" i="26" s="1"/>
  <c r="J67" i="15"/>
  <c r="J67" i="26" s="1"/>
  <c r="J59" i="26" l="1"/>
  <c r="J41" i="26"/>
  <c r="F58" i="26"/>
  <c r="F59" i="26"/>
  <c r="J39" i="25"/>
  <c r="J39" i="26" s="1"/>
  <c r="F39" i="26"/>
  <c r="J45" i="24"/>
  <c r="J34" i="24" s="1"/>
  <c r="S19" i="22"/>
  <c r="F18" i="22" s="1"/>
  <c r="J18" i="22" s="1"/>
  <c r="J40" i="23"/>
  <c r="J20" i="23"/>
  <c r="S19" i="23"/>
  <c r="F18" i="23" s="1"/>
  <c r="F19" i="23"/>
  <c r="S19" i="24"/>
  <c r="F18" i="24" s="1"/>
  <c r="J18" i="24" s="1"/>
  <c r="J32" i="24" s="1"/>
  <c r="J17" i="24" s="1"/>
  <c r="S19" i="21"/>
  <c r="F18" i="21" s="1"/>
  <c r="J18" i="21" s="1"/>
  <c r="J32" i="21" s="1"/>
  <c r="J17" i="21" s="1"/>
  <c r="S19" i="25"/>
  <c r="F18" i="25" s="1"/>
  <c r="J18" i="25" s="1"/>
  <c r="S28" i="15"/>
  <c r="S18" i="15"/>
  <c r="F29" i="22"/>
  <c r="J29" i="22" s="1"/>
  <c r="F29" i="25"/>
  <c r="J29" i="25" s="1"/>
  <c r="F29" i="23"/>
  <c r="J15" i="26"/>
  <c r="J10" i="26" s="1"/>
  <c r="J26" i="15"/>
  <c r="J26" i="26" s="1"/>
  <c r="J24" i="15"/>
  <c r="J24" i="26" s="1"/>
  <c r="J38" i="15"/>
  <c r="J38" i="26" s="1"/>
  <c r="P41" i="25"/>
  <c r="R40" i="25"/>
  <c r="F40" i="25" s="1"/>
  <c r="J40" i="25" s="1"/>
  <c r="J41" i="15"/>
  <c r="J39" i="15"/>
  <c r="J35" i="15"/>
  <c r="J35" i="26" s="1"/>
  <c r="R40" i="21"/>
  <c r="F40" i="21" s="1"/>
  <c r="J40" i="21" s="1"/>
  <c r="J45" i="21" s="1"/>
  <c r="J34" i="21" s="1"/>
  <c r="P41" i="21"/>
  <c r="J71" i="26"/>
  <c r="J66" i="26" s="1"/>
  <c r="C20" i="12" s="1"/>
  <c r="J64" i="24"/>
  <c r="J56" i="24" s="1"/>
  <c r="U22" i="25"/>
  <c r="F22" i="25" s="1"/>
  <c r="J22" i="25" s="1"/>
  <c r="F21" i="25"/>
  <c r="J21" i="25" s="1"/>
  <c r="F21" i="23"/>
  <c r="U22" i="23"/>
  <c r="F22" i="23" s="1"/>
  <c r="U22" i="22"/>
  <c r="F22" i="22" s="1"/>
  <c r="J22" i="22" s="1"/>
  <c r="F21" i="22"/>
  <c r="J21" i="22" s="1"/>
  <c r="J15" i="15"/>
  <c r="J10" i="15" s="1"/>
  <c r="F40" i="15"/>
  <c r="P41" i="15"/>
  <c r="N42" i="15"/>
  <c r="F42" i="15" s="1"/>
  <c r="F42" i="26" s="1"/>
  <c r="J71" i="15"/>
  <c r="J66" i="15" s="1"/>
  <c r="J21" i="23" l="1"/>
  <c r="J29" i="23"/>
  <c r="J22" i="23"/>
  <c r="J45" i="25"/>
  <c r="J34" i="25" s="1"/>
  <c r="F40" i="26"/>
  <c r="J73" i="21"/>
  <c r="C9" i="20" s="1"/>
  <c r="J45" i="23"/>
  <c r="J34" i="23" s="1"/>
  <c r="J18" i="23"/>
  <c r="J19" i="23"/>
  <c r="J73" i="24"/>
  <c r="C13" i="20" s="1"/>
  <c r="C10" i="12"/>
  <c r="F9" i="27" s="1"/>
  <c r="F14" i="27"/>
  <c r="S22" i="15"/>
  <c r="S20" i="15"/>
  <c r="F19" i="15" s="1"/>
  <c r="F19" i="26" s="1"/>
  <c r="S27" i="15"/>
  <c r="J32" i="22"/>
  <c r="J17" i="22" s="1"/>
  <c r="J40" i="15"/>
  <c r="J40" i="26" s="1"/>
  <c r="J42" i="15"/>
  <c r="J42" i="26" s="1"/>
  <c r="J32" i="25"/>
  <c r="J17" i="25" s="1"/>
  <c r="J73" i="25" s="1"/>
  <c r="C15" i="20" s="1"/>
  <c r="F37" i="15"/>
  <c r="F37" i="26" s="1"/>
  <c r="F36" i="15"/>
  <c r="F36" i="26" s="1"/>
  <c r="S21" i="15"/>
  <c r="F20" i="15" s="1"/>
  <c r="F20" i="26" s="1"/>
  <c r="M44" i="15"/>
  <c r="N44" i="15" s="1"/>
  <c r="P44" i="15" s="1"/>
  <c r="R44" i="15" s="1"/>
  <c r="F44" i="15" s="1"/>
  <c r="F44" i="26" s="1"/>
  <c r="P43" i="15"/>
  <c r="F43" i="15" s="1"/>
  <c r="F43" i="26" s="1"/>
  <c r="J13" i="12"/>
  <c r="J11" i="12"/>
  <c r="J17" i="12"/>
  <c r="J19" i="12"/>
  <c r="J9" i="12"/>
  <c r="J74" i="21" l="1"/>
  <c r="J74" i="24"/>
  <c r="J32" i="23"/>
  <c r="J17" i="23" s="1"/>
  <c r="J73" i="23" s="1"/>
  <c r="C5" i="20" s="1"/>
  <c r="S19" i="15"/>
  <c r="F18" i="15" s="1"/>
  <c r="F18" i="26" s="1"/>
  <c r="F29" i="15"/>
  <c r="F29" i="26" s="1"/>
  <c r="J73" i="22"/>
  <c r="J64" i="26"/>
  <c r="J56" i="26" s="1"/>
  <c r="C18" i="12" s="1"/>
  <c r="J37" i="15"/>
  <c r="J37" i="26" s="1"/>
  <c r="J43" i="15"/>
  <c r="J43" i="26" s="1"/>
  <c r="J36" i="15"/>
  <c r="J36" i="26" s="1"/>
  <c r="J44" i="15"/>
  <c r="J44" i="26" s="1"/>
  <c r="J74" i="25"/>
  <c r="J19" i="15"/>
  <c r="J19" i="26" s="1"/>
  <c r="J20" i="15"/>
  <c r="J20" i="26" s="1"/>
  <c r="U22" i="15"/>
  <c r="F22" i="15" s="1"/>
  <c r="F22" i="26" s="1"/>
  <c r="F21" i="15"/>
  <c r="F21" i="26" s="1"/>
  <c r="J74" i="23" l="1"/>
  <c r="J74" i="22"/>
  <c r="C11" i="20"/>
  <c r="F13" i="27"/>
  <c r="J29" i="15"/>
  <c r="J29" i="26" s="1"/>
  <c r="J45" i="26"/>
  <c r="J34" i="26" s="1"/>
  <c r="C14" i="12" s="1"/>
  <c r="F11" i="27" s="1"/>
  <c r="J45" i="15"/>
  <c r="J34" i="15" s="1"/>
  <c r="J21" i="15"/>
  <c r="J21" i="26" s="1"/>
  <c r="J22" i="15"/>
  <c r="J22" i="26" s="1"/>
  <c r="J18" i="15"/>
  <c r="J18" i="26" s="1"/>
  <c r="J32" i="26" l="1"/>
  <c r="J17" i="26" s="1"/>
  <c r="J32" i="15"/>
  <c r="J17" i="15" s="1"/>
  <c r="J73" i="15" s="1"/>
  <c r="C7" i="20" l="1"/>
  <c r="C17" i="20" s="1"/>
  <c r="C12" i="12"/>
  <c r="J73" i="26"/>
  <c r="J83" i="15"/>
  <c r="J74" i="15"/>
  <c r="I10" i="12"/>
  <c r="L9" i="27" s="1"/>
  <c r="C24" i="12" l="1"/>
  <c r="J74" i="26"/>
  <c r="F10" i="27"/>
  <c r="F15" i="27" s="1"/>
  <c r="F23" i="27" s="1"/>
  <c r="F20" i="27" s="1"/>
  <c r="E20" i="27" s="1"/>
  <c r="C22" i="12"/>
  <c r="G10" i="12"/>
  <c r="J9" i="27" s="1"/>
  <c r="F10" i="12"/>
  <c r="I9" i="27" s="1"/>
  <c r="D10" i="12"/>
  <c r="G9" i="27" s="1"/>
  <c r="E10" i="12"/>
  <c r="H9" i="27" s="1"/>
  <c r="H10" i="12"/>
  <c r="K9" i="27" s="1"/>
  <c r="D18" i="12" l="1"/>
  <c r="G13" i="27" s="1"/>
  <c r="F18" i="12"/>
  <c r="I13" i="27" s="1"/>
  <c r="G18" i="12"/>
  <c r="J13" i="27" s="1"/>
  <c r="H18" i="12"/>
  <c r="K13" i="27" s="1"/>
  <c r="E18" i="12"/>
  <c r="H13" i="27" s="1"/>
  <c r="I18" i="12"/>
  <c r="L13" i="27" s="1"/>
  <c r="F20" i="12" l="1"/>
  <c r="I14" i="27" l="1"/>
  <c r="E20" i="12"/>
  <c r="G20" i="12"/>
  <c r="I20" i="12"/>
  <c r="H20" i="12"/>
  <c r="D20" i="12"/>
  <c r="J14" i="27" l="1"/>
  <c r="H14" i="27"/>
  <c r="G14" i="27"/>
  <c r="K14" i="27"/>
  <c r="L14" i="27"/>
  <c r="J20" i="12"/>
  <c r="K20" i="12" s="1"/>
  <c r="G14" i="12"/>
  <c r="J11" i="27" s="1"/>
  <c r="I14" i="12"/>
  <c r="L11" i="27" s="1"/>
  <c r="H14" i="12"/>
  <c r="K11" i="27" s="1"/>
  <c r="F14" i="12"/>
  <c r="D14" i="12"/>
  <c r="G11" i="27" s="1"/>
  <c r="E14" i="12"/>
  <c r="H11" i="27" s="1"/>
  <c r="H12" i="12"/>
  <c r="D12" i="12"/>
  <c r="G10" i="27" s="1"/>
  <c r="I12" i="12"/>
  <c r="L10" i="27" s="1"/>
  <c r="G12" i="12"/>
  <c r="J10" i="27" s="1"/>
  <c r="E12" i="12"/>
  <c r="H10" i="27" s="1"/>
  <c r="F12" i="12"/>
  <c r="I10" i="27" s="1"/>
  <c r="J18" i="12"/>
  <c r="K18" i="12" s="1"/>
  <c r="L15" i="27" l="1"/>
  <c r="L20" i="27" s="1"/>
  <c r="L21" i="27" s="1"/>
  <c r="L23" i="27" s="1"/>
  <c r="L27" i="27" s="1"/>
  <c r="H15" i="27"/>
  <c r="H20" i="27" s="1"/>
  <c r="H21" i="27" s="1"/>
  <c r="H23" i="27" s="1"/>
  <c r="H27" i="27" s="1"/>
  <c r="H22" i="12"/>
  <c r="E22" i="12"/>
  <c r="G15" i="27"/>
  <c r="G20" i="27" s="1"/>
  <c r="G21" i="27" s="1"/>
  <c r="G23" i="27" s="1"/>
  <c r="G27" i="27" s="1"/>
  <c r="I11" i="27"/>
  <c r="I15" i="27" s="1"/>
  <c r="I20" i="27" s="1"/>
  <c r="I21" i="27" s="1"/>
  <c r="I23" i="27" s="1"/>
  <c r="I27" i="27" s="1"/>
  <c r="F22" i="12"/>
  <c r="I22" i="12"/>
  <c r="D22" i="12"/>
  <c r="G22" i="12"/>
  <c r="J15" i="27"/>
  <c r="J20" i="27" s="1"/>
  <c r="J21" i="27" s="1"/>
  <c r="J23" i="27" s="1"/>
  <c r="J27" i="27" s="1"/>
  <c r="K10" i="27"/>
  <c r="K15" i="27" s="1"/>
  <c r="J14" i="12"/>
  <c r="K14" i="12" s="1"/>
  <c r="K20" i="27" l="1"/>
  <c r="K21" i="27" s="1"/>
  <c r="K23" i="27" s="1"/>
  <c r="K27" i="27" s="1"/>
  <c r="J12" i="12"/>
  <c r="K12" i="12" s="1"/>
  <c r="D23" i="12"/>
  <c r="J10" i="12" l="1"/>
  <c r="K10" i="12" s="1"/>
  <c r="E23" i="12" l="1"/>
  <c r="J22" i="12"/>
  <c r="K22" i="12" s="1"/>
  <c r="F23" i="12" l="1"/>
  <c r="G23" i="12" s="1"/>
  <c r="H23" i="12" s="1"/>
  <c r="I23" i="12" s="1"/>
  <c r="J23" i="12" s="1"/>
  <c r="K23" i="12" s="1"/>
</calcChain>
</file>

<file path=xl/sharedStrings.xml><?xml version="1.0" encoding="utf-8"?>
<sst xmlns="http://schemas.openxmlformats.org/spreadsheetml/2006/main" count="2056" uniqueCount="227">
  <si>
    <t>ITEM</t>
  </si>
  <si>
    <t>CÓDIGO</t>
  </si>
  <si>
    <t>FONTE</t>
  </si>
  <si>
    <t>DESCRIÇÃO DOS SERVIÇOS</t>
  </si>
  <si>
    <t>UNID.</t>
  </si>
  <si>
    <t>QUANT.</t>
  </si>
  <si>
    <t>VALOR (R$)</t>
  </si>
  <si>
    <t>1.1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</si>
  <si>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</si>
  <si>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</si>
  <si>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</si>
  <si>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</si>
  <si>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</si>
  <si>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</si>
  <si>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</si>
  <si>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</si>
  <si>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</si>
  <si>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>5.2</t>
  </si>
  <si>
    <t>3.2</t>
  </si>
  <si>
    <t xml:space="preserve">SERVIÇOS PRELIMINARES </t>
  </si>
  <si>
    <t>74209/001</t>
  </si>
  <si>
    <t xml:space="preserve"> m²</t>
  </si>
  <si>
    <t>1.2</t>
  </si>
  <si>
    <t>Subtotal item 1</t>
  </si>
  <si>
    <t>2.2</t>
  </si>
  <si>
    <t>2.3</t>
  </si>
  <si>
    <t>2.4</t>
  </si>
  <si>
    <t>Subtotal item 3</t>
  </si>
  <si>
    <t>4.4</t>
  </si>
  <si>
    <t>PR. UNIT.(R$) com bdi</t>
  </si>
  <si>
    <t>PLANILHA ORÇAMENTÁRIA</t>
  </si>
  <si>
    <t>(R$) MATERIAL</t>
  </si>
  <si>
    <t>(R$) M.O.</t>
  </si>
  <si>
    <t>Mobilização e desmobilização da obra</t>
  </si>
  <si>
    <t>%</t>
  </si>
  <si>
    <t>2.6</t>
  </si>
  <si>
    <t>2.7</t>
  </si>
  <si>
    <t>2.8</t>
  </si>
  <si>
    <t>2.9</t>
  </si>
  <si>
    <t>2.10</t>
  </si>
  <si>
    <t>Regularização e compactação do terreno</t>
  </si>
  <si>
    <t>3.3</t>
  </si>
  <si>
    <t>3.4</t>
  </si>
  <si>
    <t>3.5</t>
  </si>
  <si>
    <t>3.6</t>
  </si>
  <si>
    <t>5.3</t>
  </si>
  <si>
    <t>PASSEIO EM CONCRETO</t>
  </si>
  <si>
    <t>74.034/001</t>
  </si>
  <si>
    <t>m3</t>
  </si>
  <si>
    <t>2.11</t>
  </si>
  <si>
    <t xml:space="preserve">74164/004 </t>
  </si>
  <si>
    <t>74245/001</t>
  </si>
  <si>
    <t>Regularização e compactação nos locais de passeios</t>
  </si>
  <si>
    <t>Lastro de pedra brita nos locais de passeio</t>
  </si>
  <si>
    <t xml:space="preserve">Piso em concreto </t>
  </si>
  <si>
    <t>Piso tátil para rampas de acessibilidade</t>
  </si>
  <si>
    <t>Pintura do simbolo de cadeirante das rampas de acessibilidade</t>
  </si>
  <si>
    <t>SINALIZAÇÃO DA PISTA</t>
  </si>
  <si>
    <t>SICRO</t>
  </si>
  <si>
    <t>Pintura de faixa - tinta acrílica</t>
  </si>
  <si>
    <t>Pintura de setas e zebrados - tinta acrílica</t>
  </si>
  <si>
    <t>4S0620002</t>
  </si>
  <si>
    <t>Fornecimento e implantação de placas de sinalização totalmente refletivas</t>
  </si>
  <si>
    <t>ÁREA</t>
  </si>
  <si>
    <t>EXT.</t>
  </si>
  <si>
    <t>LARG.</t>
  </si>
  <si>
    <t>ESP.</t>
  </si>
  <si>
    <t>Volume</t>
  </si>
  <si>
    <t>DMT</t>
  </si>
  <si>
    <t>KM</t>
  </si>
  <si>
    <t xml:space="preserve">ITEM </t>
  </si>
  <si>
    <t>TOTAL</t>
  </si>
  <si>
    <t>COMPOSIÇÃO DO BDI</t>
  </si>
  <si>
    <t>MEMORIAL DE CÁLCULO</t>
  </si>
  <si>
    <t>PLACAS</t>
  </si>
  <si>
    <t xml:space="preserve">ÁREA </t>
  </si>
  <si>
    <t>PINTURA ESPECIAL</t>
  </si>
  <si>
    <t>PINTURA NORMAL</t>
  </si>
  <si>
    <t>Área:</t>
  </si>
  <si>
    <t>2.5</t>
  </si>
  <si>
    <t>5.4</t>
  </si>
  <si>
    <t>Meio fio de concreto</t>
  </si>
  <si>
    <t>m</t>
  </si>
  <si>
    <t>R$/m2</t>
  </si>
  <si>
    <t>CRONOGRAMA DE AVANÇO FÍSICO-FINANCEIRO</t>
  </si>
  <si>
    <t>PERÍODOS</t>
  </si>
  <si>
    <t>1º MÊS</t>
  </si>
  <si>
    <t>2º MÊS</t>
  </si>
  <si>
    <t>3º MÊS</t>
  </si>
  <si>
    <t>4º MÊS</t>
  </si>
  <si>
    <t>5º MÊS</t>
  </si>
  <si>
    <t>6º MÊS</t>
  </si>
  <si>
    <t>1.3</t>
  </si>
  <si>
    <t>Locação de obra (apenas nos locais de implantação)</t>
  </si>
  <si>
    <t>un</t>
  </si>
  <si>
    <t>74.223/001</t>
  </si>
  <si>
    <t>73.764/001</t>
  </si>
  <si>
    <r>
      <t>Suporte metálico de Ø</t>
    </r>
    <r>
      <rPr>
        <sz val="8.3000000000000007"/>
        <rFont val="Arial"/>
        <family val="2"/>
      </rPr>
      <t xml:space="preserve"> 2 1/2" </t>
    </r>
  </si>
  <si>
    <t xml:space="preserve">Placa de obra </t>
  </si>
  <si>
    <t>Extensão:</t>
  </si>
  <si>
    <t>SUPORTE</t>
  </si>
  <si>
    <t>Custo TOTAL com BDI incluso</t>
  </si>
  <si>
    <t>DRENAGEM PLUVIAL</t>
  </si>
  <si>
    <t>74.154/001</t>
  </si>
  <si>
    <t>Escavação carga e transporte de mat. De 1° cat. DMT até 200m</t>
  </si>
  <si>
    <t xml:space="preserve">Espalhamento de material de 1° cat. </t>
  </si>
  <si>
    <t>74.005/002</t>
  </si>
  <si>
    <t>Compactação mecanica de áreas c/ controle de compactação GC=&gt; 95%</t>
  </si>
  <si>
    <t>Tubo de concreto armado - PA-2 PB DN=400mm</t>
  </si>
  <si>
    <t>Acessentamento de tubo de concreto DN=400mm</t>
  </si>
  <si>
    <t>Tubo de concreto armado - PA-2 PB DN=600mm</t>
  </si>
  <si>
    <t>Acessentamento de tubo de concreto DN=600mm</t>
  </si>
  <si>
    <t>Caixa coletora de alvenaria</t>
  </si>
  <si>
    <t>IMPLANTAÇÃO DE PAVIMENTAÇÃO</t>
  </si>
  <si>
    <t xml:space="preserve">Base de brita graduada </t>
  </si>
  <si>
    <t>Imprimação com CM-30</t>
  </si>
  <si>
    <t>Pintura de ligação</t>
  </si>
  <si>
    <t>R$ MENSAL</t>
  </si>
  <si>
    <t>R$ ACUMULADO MENSAL</t>
  </si>
  <si>
    <t>R$ TOTAL</t>
  </si>
  <si>
    <t>1.4</t>
  </si>
  <si>
    <t>Suporte de madeira para placa de obra</t>
  </si>
  <si>
    <t xml:space="preserve"> Escavação de valas - total</t>
  </si>
  <si>
    <t>Reaterro de valas compactação a macaco em camadas de 20cm</t>
  </si>
  <si>
    <t>Esc. mecânica de vala em mat. de 2A cat. até 2m de prof. Com utilização de escavadeira</t>
  </si>
  <si>
    <t>Lastro de brita para fundo de vala</t>
  </si>
  <si>
    <t>Escavação de vala em material de 1A cat, prof. de 1,5m até 3,0m com retroescavadeira</t>
  </si>
  <si>
    <t xml:space="preserve">Esc. mecânica de vala em mat. de 3A cat. até 2m de prof. </t>
  </si>
  <si>
    <t>73.962/001</t>
  </si>
  <si>
    <t>2 S 01 020 00</t>
  </si>
  <si>
    <t>74.164/004</t>
  </si>
  <si>
    <t>76.444/001</t>
  </si>
  <si>
    <t xml:space="preserve"> Escavação de  1ª cat.</t>
  </si>
  <si>
    <t xml:space="preserve"> Escavação de 2ª cat.</t>
  </si>
  <si>
    <t xml:space="preserve"> Escavação de 3ª cat.</t>
  </si>
  <si>
    <t xml:space="preserve"> Lastro de brita </t>
  </si>
  <si>
    <t xml:space="preserve">D=0,60m </t>
  </si>
  <si>
    <t>D=0,40m</t>
  </si>
  <si>
    <t xml:space="preserve"> Reaterro </t>
  </si>
  <si>
    <t>EXTENSÃO                 (m)</t>
  </si>
  <si>
    <t>LARGURA                          (m)</t>
  </si>
  <si>
    <t>ÁREA                             (m2)</t>
  </si>
  <si>
    <t>ESPESSURA                     (m)</t>
  </si>
  <si>
    <t>VOLUME                            (m3)</t>
  </si>
  <si>
    <t>Quantidade</t>
  </si>
  <si>
    <t>LOCAIS</t>
  </si>
  <si>
    <t>3.7</t>
  </si>
  <si>
    <t>3.8</t>
  </si>
  <si>
    <t>3.9</t>
  </si>
  <si>
    <t>3.10</t>
  </si>
  <si>
    <t>4.5</t>
  </si>
  <si>
    <t>4.6</t>
  </si>
  <si>
    <t>Transporte comercial com cam. basc. 6m3, rodovia pavimentada - (Lastro de Brita) DMT=35,00km</t>
  </si>
  <si>
    <t>Transporte de base dmt= 35,00km</t>
  </si>
  <si>
    <t>Transporte de pedra brita DMT=35,00km</t>
  </si>
  <si>
    <t>Obra: Implantação de ruas</t>
  </si>
  <si>
    <t>RUA JOSIMO DA SILVA</t>
  </si>
  <si>
    <t>RUA IDELFONSO RIBEIRO</t>
  </si>
  <si>
    <t>RUA PAULO GRALHA</t>
  </si>
  <si>
    <t>RUA JOÃO ENESTO SCHNEIDER</t>
  </si>
  <si>
    <t>PLANILHA ORÇAMENTÁRIA - RESUMO DOS SERVIÇOS</t>
  </si>
  <si>
    <t>DESCRIÇÕES DOS LOCAIS</t>
  </si>
  <si>
    <t>6.1</t>
  </si>
  <si>
    <t>5.5</t>
  </si>
  <si>
    <t>5.6</t>
  </si>
  <si>
    <t>5.7</t>
  </si>
  <si>
    <t>6.2</t>
  </si>
  <si>
    <t>6.3</t>
  </si>
  <si>
    <t>6.4</t>
  </si>
  <si>
    <t>73.806/001</t>
  </si>
  <si>
    <t>Limpeza de pista</t>
  </si>
  <si>
    <t>Pintura de ligação nos locais de reperfilamento</t>
  </si>
  <si>
    <t>CAPEAMENTO ASFÁLTICO</t>
  </si>
  <si>
    <t>RUA GUILHERME ROSSETTO</t>
  </si>
  <si>
    <t>2.12</t>
  </si>
  <si>
    <t>2.13</t>
  </si>
  <si>
    <t>Tubo de concreto armado - PA-2 PB DN=800mm</t>
  </si>
  <si>
    <t>Acessentamento de tubo de concreto DN=800mm</t>
  </si>
  <si>
    <t xml:space="preserve">D=0,80m </t>
  </si>
  <si>
    <t>caixa</t>
  </si>
  <si>
    <t>boca</t>
  </si>
  <si>
    <t>2.14</t>
  </si>
  <si>
    <t>73.856/003</t>
  </si>
  <si>
    <t>Boca de saída p/ tubulação de D=800mm</t>
  </si>
  <si>
    <t>RUA PEDRO MASSING</t>
  </si>
  <si>
    <t>QUADRO DE USOS E FONTES</t>
  </si>
  <si>
    <t>USOS</t>
  </si>
  <si>
    <t>TIPO DE SERVIÇO</t>
  </si>
  <si>
    <t>1º Mês</t>
  </si>
  <si>
    <t>2º Mês</t>
  </si>
  <si>
    <t>3º Mês</t>
  </si>
  <si>
    <t>4º Mês</t>
  </si>
  <si>
    <t>5º Mês</t>
  </si>
  <si>
    <t>6º Mês</t>
  </si>
  <si>
    <t>VALOR</t>
  </si>
  <si>
    <t>1.0</t>
  </si>
  <si>
    <t>2.0</t>
  </si>
  <si>
    <t>3.0</t>
  </si>
  <si>
    <t>4.0</t>
  </si>
  <si>
    <t>5.0</t>
  </si>
  <si>
    <t>6.0</t>
  </si>
  <si>
    <t>FONTES</t>
  </si>
  <si>
    <t>TIPO DE FONTES</t>
  </si>
  <si>
    <t>PEDÍODOS</t>
  </si>
  <si>
    <t>PRÓPRIO</t>
  </si>
  <si>
    <t>FINANCIAMENTO</t>
  </si>
  <si>
    <t>Subtotal</t>
  </si>
  <si>
    <t>74.124/002</t>
  </si>
  <si>
    <t>Concreto Betuminoso Usinado a Quente DMT= 10 km - CBUQ para capa = 5,00CM</t>
  </si>
  <si>
    <t>Concreto Betuminoso Usinado a Quente - CBUQ com DMT=10,00km- REPERFILAGEM = 3,50CM</t>
  </si>
  <si>
    <t>Concreto Betuminoso Usinado a Quente - CBUQ com DMT= 10,00km - CAPA = 3,00CM</t>
  </si>
  <si>
    <t>Transporte de CBUQ da usina até local de aplicação excedente aos 10 km, dmt = 25,00 km</t>
  </si>
  <si>
    <t>RUAS DIVERSAS</t>
  </si>
  <si>
    <t>PARCELA DO BDI</t>
  </si>
  <si>
    <t>ADMINISTRAÇÃO CENTRAL</t>
  </si>
  <si>
    <t>DESPESAS FINANCEIROS</t>
  </si>
  <si>
    <t>SEGURO E GARANTIA</t>
  </si>
  <si>
    <t>LUCRO</t>
  </si>
  <si>
    <t>RISCO</t>
  </si>
  <si>
    <t>TRIBUTOS ( PIS, COFINS e ISSQN)</t>
  </si>
  <si>
    <t>PREFEITURA MUNICIPAL DE NOVO BARREIRO/RS</t>
  </si>
  <si>
    <t>JULHO DE 2014</t>
  </si>
  <si>
    <t>BDI:</t>
  </si>
  <si>
    <t>Pr. base:Sinapi mar/2014</t>
  </si>
  <si>
    <t>m³xkm</t>
  </si>
  <si>
    <t>Renata Cenci Signor</t>
  </si>
  <si>
    <t>CREA RS 093177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</si>
</sst>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(* #,##0.000_);_(* \(#,##0.000\);_(* &quot;-&quot;??_);_(@_)"/>
    <numFmt numFmtId="169" formatCode="_(&quot;R$&quot;* #,##0.00_);_(&quot;R$&quot;* \(#,##0.00\);_(&quot;R$&quot;* &quot;-&quot;??_);_(@_)"/>
  </numFmts>
  <fonts count="30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8.3000000000000007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</font>
    <font>
      <sz val="12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12"/>
      <color theme="1"/>
      <name val="Arial Unicode MS"/>
      <family val="2"/>
    </font>
    <font>
      <sz val="10"/>
      <color theme="1"/>
      <name val="Arial Unicode MS"/>
      <family val="2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6" fillId="0" borderId="0" applyNumberFormat="0" applyBorder="0" applyProtection="0"/>
    <xf numFmtId="0" fontId="6" fillId="0" borderId="0" applyNumberFormat="0" applyBorder="0" applyProtection="0"/>
    <xf numFmtId="165" fontId="6" fillId="0" borderId="0" applyBorder="0" applyProtection="0"/>
    <xf numFmtId="165" fontId="6" fillId="0" borderId="0" applyBorder="0" applyProtection="0"/>
    <xf numFmtId="0" fontId="7" fillId="0" borderId="0" applyNumberFormat="0" applyBorder="0" applyProtection="0"/>
    <xf numFmtId="0" fontId="6" fillId="0" borderId="0" applyNumberFormat="0" applyBorder="0" applyProtection="0"/>
    <xf numFmtId="166" fontId="7" fillId="0" borderId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2" fillId="0" borderId="0"/>
    <xf numFmtId="9" fontId="2" fillId="0" borderId="0" applyFont="0" applyFill="0" applyBorder="0" applyAlignment="0" applyProtection="0"/>
    <xf numFmtId="0" fontId="9" fillId="0" borderId="0" applyNumberFormat="0" applyBorder="0" applyProtection="0"/>
    <xf numFmtId="167" fontId="9" fillId="0" borderId="0" applyBorder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6" fillId="0" borderId="0" applyBorder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10" applyFont="1" applyFill="1" applyAlignment="1">
      <alignment vertical="center"/>
    </xf>
    <xf numFmtId="0" fontId="2" fillId="0" borderId="0" xfId="10" applyFont="1" applyFill="1" applyBorder="1" applyAlignment="1">
      <alignment horizontal="center" vertical="center"/>
    </xf>
    <xf numFmtId="0" fontId="2" fillId="0" borderId="0" xfId="10" applyFont="1" applyFill="1" applyBorder="1" applyAlignment="1">
      <alignment vertical="center"/>
    </xf>
    <xf numFmtId="0" fontId="2" fillId="0" borderId="0" xfId="10" applyFont="1" applyFill="1" applyAlignment="1">
      <alignment horizontal="center" vertical="center"/>
    </xf>
    <xf numFmtId="0" fontId="2" fillId="0" borderId="0" xfId="10" applyFont="1" applyFill="1" applyAlignment="1">
      <alignment horizontal="center"/>
    </xf>
    <xf numFmtId="0" fontId="2" fillId="0" borderId="0" xfId="10" applyFont="1" applyFill="1" applyAlignment="1">
      <alignment horizontal="left" vertical="center"/>
    </xf>
    <xf numFmtId="164" fontId="2" fillId="0" borderId="0" xfId="14" applyFont="1" applyFill="1" applyAlignment="1">
      <alignment vertical="center"/>
    </xf>
    <xf numFmtId="0" fontId="2" fillId="0" borderId="1" xfId="10" applyFont="1" applyFill="1" applyBorder="1" applyAlignment="1">
      <alignment vertical="center"/>
    </xf>
    <xf numFmtId="0" fontId="2" fillId="0" borderId="1" xfId="10" applyFont="1" applyFill="1" applyBorder="1" applyAlignment="1">
      <alignment horizontal="center" vertical="center"/>
    </xf>
    <xf numFmtId="0" fontId="2" fillId="0" borderId="1" xfId="10" applyFont="1" applyFill="1" applyBorder="1" applyAlignment="1">
      <alignment horizontal="center"/>
    </xf>
    <xf numFmtId="164" fontId="2" fillId="0" borderId="1" xfId="14" applyFont="1" applyFill="1" applyBorder="1" applyAlignment="1">
      <alignment vertical="center"/>
    </xf>
    <xf numFmtId="0" fontId="2" fillId="0" borderId="1" xfId="10" applyFont="1" applyFill="1" applyBorder="1" applyAlignment="1">
      <alignment horizontal="center" wrapText="1"/>
    </xf>
    <xf numFmtId="4" fontId="2" fillId="0" borderId="1" xfId="10" applyNumberFormat="1" applyFont="1" applyFill="1" applyBorder="1" applyAlignment="1">
      <alignment vertical="center"/>
    </xf>
    <xf numFmtId="0" fontId="2" fillId="0" borderId="1" xfId="10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center" wrapText="1"/>
    </xf>
    <xf numFmtId="0" fontId="3" fillId="0" borderId="1" xfId="10" applyFont="1" applyFill="1" applyBorder="1" applyAlignment="1">
      <alignment vertical="center" wrapText="1"/>
    </xf>
    <xf numFmtId="164" fontId="3" fillId="0" borderId="1" xfId="14" applyFont="1" applyFill="1" applyBorder="1" applyAlignment="1">
      <alignment vertical="center" wrapText="1"/>
    </xf>
    <xf numFmtId="4" fontId="2" fillId="0" borderId="0" xfId="10" applyNumberFormat="1" applyFont="1" applyFill="1" applyAlignment="1">
      <alignment vertical="center"/>
    </xf>
    <xf numFmtId="164" fontId="2" fillId="0" borderId="1" xfId="14" applyFont="1" applyFill="1" applyBorder="1" applyAlignment="1">
      <alignment vertical="center" wrapText="1"/>
    </xf>
    <xf numFmtId="164" fontId="2" fillId="0" borderId="0" xfId="10" applyNumberFormat="1" applyFont="1" applyFill="1" applyAlignment="1">
      <alignment vertical="center"/>
    </xf>
    <xf numFmtId="0" fontId="2" fillId="0" borderId="0" xfId="10" applyFont="1" applyFill="1" applyBorder="1" applyAlignment="1">
      <alignment horizontal="center"/>
    </xf>
    <xf numFmtId="0" fontId="2" fillId="0" borderId="0" xfId="10" applyFont="1" applyFill="1" applyBorder="1" applyAlignment="1">
      <alignment horizontal="left" vertical="center"/>
    </xf>
    <xf numFmtId="164" fontId="2" fillId="0" borderId="0" xfId="14" applyFont="1" applyFill="1" applyBorder="1" applyAlignment="1">
      <alignment vertical="center"/>
    </xf>
    <xf numFmtId="164" fontId="3" fillId="0" borderId="2" xfId="14" applyFont="1" applyFill="1" applyBorder="1" applyAlignment="1">
      <alignment vertical="center"/>
    </xf>
    <xf numFmtId="164" fontId="2" fillId="0" borderId="1" xfId="14" applyFont="1" applyFill="1" applyBorder="1" applyAlignment="1">
      <alignment horizontal="center" vertical="center"/>
    </xf>
    <xf numFmtId="164" fontId="2" fillId="0" borderId="1" xfId="14" applyFont="1" applyFill="1" applyBorder="1" applyAlignment="1">
      <alignment horizontal="right" vertical="center" wrapText="1"/>
    </xf>
    <xf numFmtId="164" fontId="2" fillId="0" borderId="0" xfId="14" applyFont="1" applyFill="1" applyBorder="1" applyAlignment="1">
      <alignment horizontal="center" vertical="center"/>
    </xf>
    <xf numFmtId="164" fontId="2" fillId="0" borderId="0" xfId="14" applyFont="1" applyFill="1" applyAlignment="1">
      <alignment horizontal="center" vertical="center"/>
    </xf>
    <xf numFmtId="164" fontId="2" fillId="2" borderId="1" xfId="14" applyFont="1" applyFill="1" applyBorder="1" applyAlignment="1">
      <alignment vertical="center"/>
    </xf>
    <xf numFmtId="3" fontId="2" fillId="0" borderId="1" xfId="10" applyNumberFormat="1" applyFont="1" applyFill="1" applyBorder="1" applyAlignment="1">
      <alignment horizontal="center" wrapText="1"/>
    </xf>
    <xf numFmtId="164" fontId="2" fillId="3" borderId="1" xfId="14" applyFont="1" applyFill="1" applyBorder="1" applyAlignment="1">
      <alignment vertical="center"/>
    </xf>
    <xf numFmtId="0" fontId="2" fillId="0" borderId="17" xfId="10" applyFont="1" applyFill="1" applyBorder="1" applyAlignment="1">
      <alignment vertical="center"/>
    </xf>
    <xf numFmtId="0" fontId="2" fillId="0" borderId="18" xfId="10" applyFont="1" applyFill="1" applyBorder="1" applyAlignment="1">
      <alignment vertical="center"/>
    </xf>
    <xf numFmtId="0" fontId="2" fillId="0" borderId="19" xfId="10" applyFont="1" applyFill="1" applyBorder="1" applyAlignment="1">
      <alignment vertical="center"/>
    </xf>
    <xf numFmtId="0" fontId="2" fillId="0" borderId="20" xfId="10" applyFont="1" applyFill="1" applyBorder="1" applyAlignment="1">
      <alignment vertical="center"/>
    </xf>
    <xf numFmtId="49" fontId="3" fillId="4" borderId="6" xfId="10" applyNumberFormat="1" applyFont="1" applyFill="1" applyBorder="1" applyAlignment="1">
      <alignment horizontal="center" vertical="center"/>
    </xf>
    <xf numFmtId="4" fontId="3" fillId="4" borderId="5" xfId="10" applyNumberFormat="1" applyFont="1" applyFill="1" applyBorder="1" applyAlignment="1">
      <alignment horizontal="center" vertical="center"/>
    </xf>
    <xf numFmtId="0" fontId="2" fillId="0" borderId="22" xfId="10" applyFont="1" applyFill="1" applyBorder="1" applyAlignment="1">
      <alignment horizontal="center"/>
    </xf>
    <xf numFmtId="0" fontId="2" fillId="0" borderId="23" xfId="10" applyFont="1" applyFill="1" applyBorder="1" applyAlignment="1">
      <alignment vertical="center"/>
    </xf>
    <xf numFmtId="4" fontId="2" fillId="0" borderId="23" xfId="10" applyNumberFormat="1" applyFont="1" applyFill="1" applyBorder="1" applyAlignment="1">
      <alignment vertical="center"/>
    </xf>
    <xf numFmtId="0" fontId="3" fillId="0" borderId="22" xfId="10" applyFont="1" applyFill="1" applyBorder="1" applyAlignment="1">
      <alignment horizontal="center" wrapText="1"/>
    </xf>
    <xf numFmtId="4" fontId="3" fillId="0" borderId="23" xfId="10" applyNumberFormat="1" applyFont="1" applyFill="1" applyBorder="1" applyAlignment="1">
      <alignment vertical="center" wrapText="1"/>
    </xf>
    <xf numFmtId="0" fontId="2" fillId="0" borderId="22" xfId="10" applyFont="1" applyFill="1" applyBorder="1" applyAlignment="1">
      <alignment horizontal="center" wrapText="1"/>
    </xf>
    <xf numFmtId="0" fontId="3" fillId="0" borderId="0" xfId="10" applyFont="1" applyFill="1" applyBorder="1" applyAlignment="1">
      <alignment vertical="center"/>
    </xf>
    <xf numFmtId="0" fontId="3" fillId="0" borderId="0" xfId="10" applyFont="1" applyFill="1" applyBorder="1" applyAlignment="1">
      <alignment horizontal="left" vertical="center" wrapText="1"/>
    </xf>
    <xf numFmtId="0" fontId="3" fillId="0" borderId="0" xfId="10" applyFont="1" applyFill="1" applyBorder="1" applyAlignment="1">
      <alignment vertical="center" wrapText="1"/>
    </xf>
    <xf numFmtId="0" fontId="3" fillId="0" borderId="0" xfId="10" applyFont="1" applyFill="1" applyBorder="1" applyAlignment="1">
      <alignment horizontal="right" vertical="center" wrapText="1"/>
    </xf>
    <xf numFmtId="165" fontId="2" fillId="0" borderId="1" xfId="4" applyFont="1" applyFill="1" applyBorder="1" applyAlignment="1">
      <alignment horizontal="center" wrapText="1"/>
    </xf>
    <xf numFmtId="0" fontId="2" fillId="0" borderId="1" xfId="5" applyNumberFormat="1" applyFont="1" applyFill="1" applyBorder="1" applyAlignment="1">
      <alignment horizontal="center" wrapText="1"/>
    </xf>
    <xf numFmtId="0" fontId="2" fillId="0" borderId="9" xfId="1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" fontId="3" fillId="4" borderId="5" xfId="10" applyNumberFormat="1" applyFont="1" applyFill="1" applyBorder="1" applyAlignment="1">
      <alignment vertical="center"/>
    </xf>
    <xf numFmtId="49" fontId="3" fillId="4" borderId="21" xfId="10" applyNumberFormat="1" applyFont="1" applyFill="1" applyBorder="1" applyAlignment="1">
      <alignment horizontal="left"/>
    </xf>
    <xf numFmtId="0" fontId="2" fillId="4" borderId="7" xfId="10" applyFont="1" applyFill="1" applyBorder="1" applyAlignment="1">
      <alignment vertical="center"/>
    </xf>
    <xf numFmtId="0" fontId="2" fillId="0" borderId="8" xfId="10" applyFont="1" applyFill="1" applyBorder="1" applyAlignment="1">
      <alignment horizontal="center"/>
    </xf>
    <xf numFmtId="0" fontId="2" fillId="0" borderId="9" xfId="10" applyFont="1" applyFill="1" applyBorder="1" applyAlignment="1">
      <alignment horizontal="left" vertical="center"/>
    </xf>
    <xf numFmtId="0" fontId="2" fillId="0" borderId="10" xfId="10" applyFont="1" applyFill="1" applyBorder="1" applyAlignment="1">
      <alignment vertical="center"/>
    </xf>
    <xf numFmtId="0" fontId="3" fillId="4" borderId="7" xfId="10" applyFont="1" applyFill="1" applyBorder="1" applyAlignment="1">
      <alignment vertical="center"/>
    </xf>
    <xf numFmtId="4" fontId="3" fillId="4" borderId="6" xfId="10" applyNumberFormat="1" applyFont="1" applyFill="1" applyBorder="1" applyAlignment="1">
      <alignment vertical="center"/>
    </xf>
    <xf numFmtId="44" fontId="2" fillId="0" borderId="0" xfId="18" applyFont="1" applyFill="1" applyAlignment="1">
      <alignment vertical="center"/>
    </xf>
    <xf numFmtId="164" fontId="3" fillId="2" borderId="6" xfId="14" applyFont="1" applyFill="1" applyBorder="1" applyAlignment="1">
      <alignment vertical="center"/>
    </xf>
    <xf numFmtId="10" fontId="2" fillId="0" borderId="0" xfId="17" applyNumberFormat="1" applyFont="1" applyFill="1" applyBorder="1" applyAlignment="1">
      <alignment horizontal="center" vertical="center"/>
    </xf>
    <xf numFmtId="10" fontId="2" fillId="0" borderId="24" xfId="17" applyNumberFormat="1" applyFont="1" applyFill="1" applyBorder="1" applyAlignment="1">
      <alignment horizontal="center" vertical="center"/>
    </xf>
    <xf numFmtId="9" fontId="2" fillId="0" borderId="0" xfId="17" applyFont="1" applyFill="1" applyBorder="1" applyAlignment="1">
      <alignment vertical="center"/>
    </xf>
    <xf numFmtId="9" fontId="2" fillId="0" borderId="24" xfId="17" applyFont="1" applyFill="1" applyBorder="1" applyAlignment="1">
      <alignment vertical="center"/>
    </xf>
    <xf numFmtId="10" fontId="16" fillId="0" borderId="0" xfId="10" applyNumberFormat="1" applyFont="1" applyFill="1" applyAlignment="1">
      <alignment vertical="center"/>
    </xf>
    <xf numFmtId="44" fontId="17" fillId="0" borderId="0" xfId="10" applyNumberFormat="1" applyFont="1" applyFill="1" applyAlignment="1">
      <alignment vertical="center"/>
    </xf>
    <xf numFmtId="0" fontId="3" fillId="4" borderId="2" xfId="10" applyFont="1" applyFill="1" applyBorder="1" applyAlignment="1">
      <alignment horizontal="center"/>
    </xf>
    <xf numFmtId="0" fontId="2" fillId="0" borderId="25" xfId="10" applyFont="1" applyFill="1" applyBorder="1" applyAlignment="1">
      <alignment horizontal="center"/>
    </xf>
    <xf numFmtId="0" fontId="2" fillId="0" borderId="24" xfId="10" applyFont="1" applyFill="1" applyBorder="1" applyAlignment="1">
      <alignment vertical="center"/>
    </xf>
    <xf numFmtId="4" fontId="2" fillId="0" borderId="10" xfId="10" applyNumberFormat="1" applyFont="1" applyFill="1" applyBorder="1" applyAlignment="1">
      <alignment vertical="center"/>
    </xf>
    <xf numFmtId="0" fontId="3" fillId="0" borderId="8" xfId="10" applyFont="1" applyFill="1" applyBorder="1" applyAlignment="1">
      <alignment horizontal="center" wrapText="1"/>
    </xf>
    <xf numFmtId="0" fontId="3" fillId="0" borderId="9" xfId="10" applyFont="1" applyFill="1" applyBorder="1" applyAlignment="1">
      <alignment vertical="center" wrapText="1"/>
    </xf>
    <xf numFmtId="4" fontId="3" fillId="0" borderId="10" xfId="10" applyNumberFormat="1" applyFont="1" applyFill="1" applyBorder="1" applyAlignment="1">
      <alignment vertical="center" wrapText="1"/>
    </xf>
    <xf numFmtId="0" fontId="3" fillId="0" borderId="25" xfId="10" applyFont="1" applyFill="1" applyBorder="1" applyAlignment="1">
      <alignment horizontal="left" vertical="center"/>
    </xf>
    <xf numFmtId="0" fontId="3" fillId="0" borderId="25" xfId="10" applyFont="1" applyFill="1" applyBorder="1" applyAlignment="1">
      <alignment vertical="center"/>
    </xf>
    <xf numFmtId="0" fontId="3" fillId="0" borderId="25" xfId="10" applyFont="1" applyFill="1" applyBorder="1" applyAlignment="1">
      <alignment horizontal="left"/>
    </xf>
    <xf numFmtId="3" fontId="2" fillId="0" borderId="1" xfId="10" applyNumberFormat="1" applyFont="1" applyFill="1" applyBorder="1" applyAlignment="1">
      <alignment horizontal="center"/>
    </xf>
    <xf numFmtId="0" fontId="2" fillId="2" borderId="0" xfId="10" applyFont="1" applyFill="1" applyBorder="1" applyAlignment="1">
      <alignment vertical="center"/>
    </xf>
    <xf numFmtId="0" fontId="2" fillId="2" borderId="26" xfId="10" applyFont="1" applyFill="1" applyBorder="1" applyAlignment="1">
      <alignment vertical="center"/>
    </xf>
    <xf numFmtId="164" fontId="2" fillId="2" borderId="26" xfId="14" applyFont="1" applyFill="1" applyBorder="1" applyAlignment="1">
      <alignment vertical="center"/>
    </xf>
    <xf numFmtId="164" fontId="2" fillId="2" borderId="0" xfId="14" applyFont="1" applyFill="1" applyBorder="1" applyAlignment="1">
      <alignment vertical="center"/>
    </xf>
    <xf numFmtId="0" fontId="3" fillId="0" borderId="0" xfId="10" applyFont="1" applyFill="1" applyBorder="1" applyAlignment="1">
      <alignment horizontal="right" vertical="center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19" applyFont="1" applyBorder="1" applyAlignment="1" applyProtection="1">
      <alignment horizontal="left" vertical="center"/>
      <protection locked="0"/>
    </xf>
    <xf numFmtId="168" fontId="5" fillId="5" borderId="1" xfId="14" applyNumberFormat="1" applyFont="1" applyFill="1" applyBorder="1" applyAlignment="1" applyProtection="1">
      <alignment horizontal="center"/>
      <protection locked="0"/>
    </xf>
    <xf numFmtId="164" fontId="5" fillId="5" borderId="1" xfId="14" applyFont="1" applyFill="1" applyBorder="1" applyAlignment="1" applyProtection="1">
      <alignment horizontal="center"/>
      <protection locked="0"/>
    </xf>
    <xf numFmtId="0" fontId="5" fillId="0" borderId="1" xfId="19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164" fontId="5" fillId="6" borderId="1" xfId="14" applyFont="1" applyFill="1" applyBorder="1" applyAlignment="1" applyProtection="1">
      <alignment horizontal="center"/>
      <protection locked="0"/>
    </xf>
    <xf numFmtId="0" fontId="19" fillId="0" borderId="1" xfId="19" applyFont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164" fontId="5" fillId="0" borderId="1" xfId="14" applyFont="1" applyFill="1" applyBorder="1" applyAlignment="1" applyProtection="1">
      <alignment horizontal="center"/>
      <protection locked="0"/>
    </xf>
    <xf numFmtId="164" fontId="5" fillId="5" borderId="1" xfId="14" applyFont="1" applyFill="1" applyBorder="1" applyAlignment="1" applyProtection="1">
      <alignment vertical="center"/>
      <protection locked="0"/>
    </xf>
    <xf numFmtId="43" fontId="2" fillId="0" borderId="0" xfId="10" applyNumberFormat="1" applyFont="1" applyFill="1" applyAlignment="1">
      <alignment vertical="center"/>
    </xf>
    <xf numFmtId="49" fontId="3" fillId="2" borderId="6" xfId="10" applyNumberFormat="1" applyFont="1" applyFill="1" applyBorder="1" applyAlignment="1">
      <alignment horizontal="center" vertical="center"/>
    </xf>
    <xf numFmtId="4" fontId="3" fillId="2" borderId="5" xfId="10" applyNumberFormat="1" applyFont="1" applyFill="1" applyBorder="1" applyAlignment="1">
      <alignment horizontal="center" vertical="center"/>
    </xf>
    <xf numFmtId="0" fontId="2" fillId="2" borderId="0" xfId="10" applyFont="1" applyFill="1" applyBorder="1" applyAlignment="1">
      <alignment horizontal="center" vertical="center"/>
    </xf>
    <xf numFmtId="0" fontId="3" fillId="7" borderId="25" xfId="10" applyFont="1" applyFill="1" applyBorder="1" applyAlignment="1">
      <alignment horizontal="left" vertical="center"/>
    </xf>
    <xf numFmtId="0" fontId="3" fillId="7" borderId="0" xfId="10" applyFont="1" applyFill="1" applyBorder="1" applyAlignment="1">
      <alignment horizontal="center"/>
    </xf>
    <xf numFmtId="0" fontId="3" fillId="7" borderId="0" xfId="10" applyFont="1" applyFill="1" applyBorder="1" applyAlignment="1">
      <alignment horizontal="left" vertical="center" wrapText="1"/>
    </xf>
    <xf numFmtId="0" fontId="3" fillId="7" borderId="0" xfId="10" applyFont="1" applyFill="1" applyBorder="1" applyAlignment="1">
      <alignment horizontal="center" vertical="center" wrapText="1"/>
    </xf>
    <xf numFmtId="164" fontId="3" fillId="7" borderId="0" xfId="14" applyFont="1" applyFill="1" applyBorder="1" applyAlignment="1">
      <alignment horizontal="center" vertical="center" wrapText="1"/>
    </xf>
    <xf numFmtId="164" fontId="3" fillId="7" borderId="0" xfId="14" applyFont="1" applyFill="1" applyBorder="1" applyAlignment="1">
      <alignment vertical="center" wrapText="1"/>
    </xf>
    <xf numFmtId="0" fontId="3" fillId="7" borderId="0" xfId="10" applyFont="1" applyFill="1" applyBorder="1" applyAlignment="1">
      <alignment vertical="center" wrapText="1"/>
    </xf>
    <xf numFmtId="0" fontId="3" fillId="7" borderId="24" xfId="10" applyFont="1" applyFill="1" applyBorder="1" applyAlignment="1">
      <alignment vertical="center" wrapText="1"/>
    </xf>
    <xf numFmtId="0" fontId="3" fillId="7" borderId="25" xfId="10" applyFont="1" applyFill="1" applyBorder="1" applyAlignment="1">
      <alignment vertical="center"/>
    </xf>
    <xf numFmtId="0" fontId="3" fillId="7" borderId="0" xfId="10" applyFont="1" applyFill="1" applyBorder="1" applyAlignment="1">
      <alignment vertical="center"/>
    </xf>
    <xf numFmtId="0" fontId="3" fillId="7" borderId="24" xfId="10" applyFont="1" applyFill="1" applyBorder="1" applyAlignment="1">
      <alignment vertical="center"/>
    </xf>
    <xf numFmtId="164" fontId="3" fillId="7" borderId="0" xfId="14" applyFont="1" applyFill="1" applyBorder="1" applyAlignment="1">
      <alignment horizontal="right"/>
    </xf>
    <xf numFmtId="0" fontId="3" fillId="7" borderId="25" xfId="10" applyFont="1" applyFill="1" applyBorder="1" applyAlignment="1">
      <alignment horizontal="left"/>
    </xf>
    <xf numFmtId="0" fontId="3" fillId="7" borderId="0" xfId="10" applyFont="1" applyFill="1" applyBorder="1" applyAlignment="1">
      <alignment horizontal="left"/>
    </xf>
    <xf numFmtId="0" fontId="3" fillId="7" borderId="0" xfId="10" applyFont="1" applyFill="1" applyBorder="1" applyAlignment="1">
      <alignment horizontal="left" vertical="center"/>
    </xf>
    <xf numFmtId="0" fontId="3" fillId="7" borderId="0" xfId="10" applyFont="1" applyFill="1" applyBorder="1" applyAlignment="1">
      <alignment horizontal="center" vertical="center"/>
    </xf>
    <xf numFmtId="164" fontId="3" fillId="7" borderId="0" xfId="14" applyFont="1" applyFill="1" applyBorder="1" applyAlignment="1">
      <alignment horizontal="center" vertical="center"/>
    </xf>
    <xf numFmtId="164" fontId="3" fillId="7" borderId="0" xfId="14" applyFont="1" applyFill="1" applyBorder="1" applyAlignment="1">
      <alignment vertical="center"/>
    </xf>
    <xf numFmtId="49" fontId="3" fillId="7" borderId="6" xfId="10" applyNumberFormat="1" applyFont="1" applyFill="1" applyBorder="1" applyAlignment="1">
      <alignment horizontal="center" vertical="center"/>
    </xf>
    <xf numFmtId="164" fontId="3" fillId="7" borderId="7" xfId="14" applyFont="1" applyFill="1" applyBorder="1" applyAlignment="1">
      <alignment horizontal="center" vertical="center"/>
    </xf>
    <xf numFmtId="4" fontId="3" fillId="7" borderId="6" xfId="10" applyNumberFormat="1" applyFont="1" applyFill="1" applyBorder="1" applyAlignment="1">
      <alignment horizontal="center" vertical="justify"/>
    </xf>
    <xf numFmtId="4" fontId="3" fillId="7" borderId="5" xfId="10" applyNumberFormat="1" applyFont="1" applyFill="1" applyBorder="1" applyAlignment="1">
      <alignment horizontal="center" vertical="center"/>
    </xf>
    <xf numFmtId="0" fontId="2" fillId="7" borderId="3" xfId="10" applyFont="1" applyFill="1" applyBorder="1" applyAlignment="1">
      <alignment horizontal="center" vertical="center"/>
    </xf>
    <xf numFmtId="164" fontId="2" fillId="7" borderId="3" xfId="14" applyFont="1" applyFill="1" applyBorder="1" applyAlignment="1">
      <alignment horizontal="center" vertical="center"/>
    </xf>
    <xf numFmtId="4" fontId="3" fillId="7" borderId="4" xfId="10" applyNumberFormat="1" applyFont="1" applyFill="1" applyBorder="1" applyAlignment="1">
      <alignment horizontal="center" vertical="center"/>
    </xf>
    <xf numFmtId="49" fontId="3" fillId="7" borderId="2" xfId="10" applyNumberFormat="1" applyFont="1" applyFill="1" applyBorder="1" applyAlignment="1">
      <alignment horizontal="left" vertical="center"/>
    </xf>
    <xf numFmtId="49" fontId="3" fillId="7" borderId="3" xfId="10" applyNumberFormat="1" applyFont="1" applyFill="1" applyBorder="1" applyAlignment="1">
      <alignment horizontal="center" vertical="center"/>
    </xf>
    <xf numFmtId="0" fontId="3" fillId="7" borderId="22" xfId="10" applyFont="1" applyFill="1" applyBorder="1" applyAlignment="1">
      <alignment horizontal="center"/>
    </xf>
    <xf numFmtId="0" fontId="3" fillId="7" borderId="1" xfId="10" applyFont="1" applyFill="1" applyBorder="1" applyAlignment="1">
      <alignment horizontal="center"/>
    </xf>
    <xf numFmtId="0" fontId="3" fillId="7" borderId="1" xfId="10" applyFont="1" applyFill="1" applyBorder="1" applyAlignment="1">
      <alignment vertical="center"/>
    </xf>
    <xf numFmtId="164" fontId="2" fillId="7" borderId="1" xfId="14" applyFont="1" applyFill="1" applyBorder="1" applyAlignment="1">
      <alignment vertical="center"/>
    </xf>
    <xf numFmtId="164" fontId="3" fillId="7" borderId="1" xfId="14" applyFont="1" applyFill="1" applyBorder="1" applyAlignment="1">
      <alignment vertical="center"/>
    </xf>
    <xf numFmtId="4" fontId="3" fillId="7" borderId="23" xfId="10" applyNumberFormat="1" applyFont="1" applyFill="1" applyBorder="1" applyAlignment="1">
      <alignment vertical="center"/>
    </xf>
    <xf numFmtId="0" fontId="3" fillId="8" borderId="25" xfId="10" applyFont="1" applyFill="1" applyBorder="1" applyAlignment="1">
      <alignment horizontal="left" vertical="center"/>
    </xf>
    <xf numFmtId="0" fontId="3" fillId="8" borderId="0" xfId="10" applyFont="1" applyFill="1" applyBorder="1" applyAlignment="1">
      <alignment horizontal="center"/>
    </xf>
    <xf numFmtId="0" fontId="3" fillId="8" borderId="0" xfId="10" applyFont="1" applyFill="1" applyBorder="1" applyAlignment="1">
      <alignment horizontal="left" vertical="center" wrapText="1"/>
    </xf>
    <xf numFmtId="0" fontId="3" fillId="8" borderId="0" xfId="10" applyFont="1" applyFill="1" applyBorder="1" applyAlignment="1">
      <alignment horizontal="center" vertical="center" wrapText="1"/>
    </xf>
    <xf numFmtId="164" fontId="3" fillId="8" borderId="0" xfId="14" applyFont="1" applyFill="1" applyBorder="1" applyAlignment="1">
      <alignment horizontal="center" vertical="center" wrapText="1"/>
    </xf>
    <xf numFmtId="164" fontId="3" fillId="8" borderId="0" xfId="14" applyFont="1" applyFill="1" applyBorder="1" applyAlignment="1">
      <alignment vertical="center" wrapText="1"/>
    </xf>
    <xf numFmtId="0" fontId="3" fillId="8" borderId="0" xfId="10" applyFont="1" applyFill="1" applyBorder="1" applyAlignment="1">
      <alignment vertical="center" wrapText="1"/>
    </xf>
    <xf numFmtId="0" fontId="3" fillId="8" borderId="24" xfId="10" applyFont="1" applyFill="1" applyBorder="1" applyAlignment="1">
      <alignment vertical="center" wrapText="1"/>
    </xf>
    <xf numFmtId="0" fontId="3" fillId="8" borderId="25" xfId="10" applyFont="1" applyFill="1" applyBorder="1" applyAlignment="1">
      <alignment vertical="center"/>
    </xf>
    <xf numFmtId="0" fontId="3" fillId="8" borderId="0" xfId="10" applyFont="1" applyFill="1" applyBorder="1" applyAlignment="1">
      <alignment vertical="center"/>
    </xf>
    <xf numFmtId="0" fontId="3" fillId="8" borderId="24" xfId="10" applyFont="1" applyFill="1" applyBorder="1" applyAlignment="1">
      <alignment vertical="center"/>
    </xf>
    <xf numFmtId="164" fontId="3" fillId="8" borderId="0" xfId="14" applyFont="1" applyFill="1" applyBorder="1" applyAlignment="1">
      <alignment horizontal="right"/>
    </xf>
    <xf numFmtId="0" fontId="3" fillId="8" borderId="25" xfId="10" applyFont="1" applyFill="1" applyBorder="1" applyAlignment="1">
      <alignment horizontal="left"/>
    </xf>
    <xf numFmtId="0" fontId="3" fillId="8" borderId="0" xfId="10" applyFont="1" applyFill="1" applyBorder="1" applyAlignment="1">
      <alignment horizontal="left"/>
    </xf>
    <xf numFmtId="0" fontId="3" fillId="8" borderId="0" xfId="10" applyFont="1" applyFill="1" applyBorder="1" applyAlignment="1">
      <alignment horizontal="left" vertical="center"/>
    </xf>
    <xf numFmtId="0" fontId="3" fillId="8" borderId="0" xfId="10" applyFont="1" applyFill="1" applyBorder="1" applyAlignment="1">
      <alignment horizontal="center" vertical="center"/>
    </xf>
    <xf numFmtId="164" fontId="3" fillId="8" borderId="0" xfId="14" applyFont="1" applyFill="1" applyBorder="1" applyAlignment="1">
      <alignment horizontal="center" vertical="center"/>
    </xf>
    <xf numFmtId="164" fontId="3" fillId="8" borderId="0" xfId="14" applyFont="1" applyFill="1" applyBorder="1" applyAlignment="1">
      <alignment vertical="center"/>
    </xf>
    <xf numFmtId="49" fontId="3" fillId="8" borderId="6" xfId="10" applyNumberFormat="1" applyFont="1" applyFill="1" applyBorder="1" applyAlignment="1">
      <alignment horizontal="center" vertical="center"/>
    </xf>
    <xf numFmtId="164" fontId="3" fillId="8" borderId="7" xfId="14" applyFont="1" applyFill="1" applyBorder="1" applyAlignment="1">
      <alignment horizontal="center" vertical="center"/>
    </xf>
    <xf numFmtId="4" fontId="3" fillId="8" borderId="6" xfId="10" applyNumberFormat="1" applyFont="1" applyFill="1" applyBorder="1" applyAlignment="1">
      <alignment horizontal="center" vertical="justify"/>
    </xf>
    <xf numFmtId="4" fontId="3" fillId="8" borderId="5" xfId="10" applyNumberFormat="1" applyFont="1" applyFill="1" applyBorder="1" applyAlignment="1">
      <alignment horizontal="center" vertical="center"/>
    </xf>
    <xf numFmtId="168" fontId="2" fillId="0" borderId="1" xfId="14" applyNumberFormat="1" applyFont="1" applyFill="1" applyBorder="1" applyAlignment="1">
      <alignment vertical="center"/>
    </xf>
    <xf numFmtId="0" fontId="5" fillId="5" borderId="0" xfId="0" applyFont="1" applyFill="1" applyBorder="1" applyAlignment="1" applyProtection="1">
      <alignment horizontal="center"/>
      <protection locked="0"/>
    </xf>
    <xf numFmtId="164" fontId="5" fillId="5" borderId="0" xfId="14" applyFont="1" applyFill="1" applyBorder="1" applyAlignment="1" applyProtection="1">
      <alignment horizontal="center"/>
      <protection locked="0"/>
    </xf>
    <xf numFmtId="164" fontId="5" fillId="5" borderId="0" xfId="14" applyFont="1" applyFill="1" applyBorder="1" applyAlignment="1" applyProtection="1">
      <alignment vertical="center"/>
      <protection locked="0"/>
    </xf>
    <xf numFmtId="0" fontId="15" fillId="0" borderId="27" xfId="20" applyFont="1" applyBorder="1"/>
    <xf numFmtId="0" fontId="15" fillId="0" borderId="26" xfId="20" applyFont="1" applyBorder="1"/>
    <xf numFmtId="0" fontId="15" fillId="0" borderId="28" xfId="20" applyFont="1" applyBorder="1"/>
    <xf numFmtId="0" fontId="15" fillId="0" borderId="0" xfId="20" applyFont="1"/>
    <xf numFmtId="0" fontId="3" fillId="2" borderId="16" xfId="20" applyFont="1" applyFill="1" applyBorder="1" applyAlignment="1">
      <alignment horizontal="center"/>
    </xf>
    <xf numFmtId="0" fontId="22" fillId="0" borderId="33" xfId="20" applyFont="1" applyBorder="1" applyAlignment="1">
      <alignment horizontal="center"/>
    </xf>
    <xf numFmtId="49" fontId="15" fillId="0" borderId="27" xfId="20" applyNumberFormat="1" applyFont="1" applyBorder="1" applyAlignment="1">
      <alignment horizontal="center" vertical="center"/>
    </xf>
    <xf numFmtId="0" fontId="15" fillId="0" borderId="27" xfId="20" applyFont="1" applyBorder="1" applyAlignment="1">
      <alignment horizontal="left" vertical="center"/>
    </xf>
    <xf numFmtId="0" fontId="15" fillId="0" borderId="26" xfId="20" applyFont="1" applyBorder="1" applyAlignment="1">
      <alignment horizontal="center" vertical="center"/>
    </xf>
    <xf numFmtId="44" fontId="15" fillId="0" borderId="1" xfId="21" applyFont="1" applyBorder="1"/>
    <xf numFmtId="44" fontId="15" fillId="0" borderId="33" xfId="20" applyNumberFormat="1" applyFont="1" applyBorder="1"/>
    <xf numFmtId="49" fontId="15" fillId="0" borderId="17" xfId="20" applyNumberFormat="1" applyFont="1" applyBorder="1" applyAlignment="1">
      <alignment horizontal="center" vertical="center"/>
    </xf>
    <xf numFmtId="0" fontId="15" fillId="0" borderId="17" xfId="20" applyFont="1" applyBorder="1" applyAlignment="1">
      <alignment horizontal="left" vertical="center"/>
    </xf>
    <xf numFmtId="0" fontId="15" fillId="0" borderId="0" xfId="20" applyFont="1" applyBorder="1" applyAlignment="1">
      <alignment horizontal="center" vertical="center"/>
    </xf>
    <xf numFmtId="0" fontId="15" fillId="0" borderId="29" xfId="20" applyFont="1" applyBorder="1"/>
    <xf numFmtId="0" fontId="15" fillId="0" borderId="19" xfId="20" applyFont="1" applyBorder="1"/>
    <xf numFmtId="44" fontId="15" fillId="0" borderId="1" xfId="20" applyNumberFormat="1" applyFont="1" applyBorder="1"/>
    <xf numFmtId="0" fontId="15" fillId="0" borderId="27" xfId="20" applyFont="1" applyBorder="1" applyAlignment="1">
      <alignment horizontal="center" vertical="center"/>
    </xf>
    <xf numFmtId="10" fontId="15" fillId="0" borderId="26" xfId="22" applyNumberFormat="1" applyFont="1" applyBorder="1"/>
    <xf numFmtId="43" fontId="15" fillId="0" borderId="33" xfId="20" applyNumberFormat="1" applyFont="1" applyBorder="1"/>
    <xf numFmtId="0" fontId="15" fillId="0" borderId="17" xfId="20" applyFont="1" applyBorder="1" applyAlignment="1">
      <alignment horizontal="center" vertical="center"/>
    </xf>
    <xf numFmtId="0" fontId="15" fillId="0" borderId="0" xfId="20" applyFont="1" applyBorder="1"/>
    <xf numFmtId="0" fontId="15" fillId="0" borderId="1" xfId="20" applyFont="1" applyBorder="1"/>
    <xf numFmtId="0" fontId="15" fillId="0" borderId="33" xfId="20" applyFont="1" applyBorder="1"/>
    <xf numFmtId="43" fontId="15" fillId="0" borderId="33" xfId="23" applyFont="1" applyBorder="1"/>
    <xf numFmtId="0" fontId="15" fillId="0" borderId="17" xfId="20" applyFont="1" applyBorder="1"/>
    <xf numFmtId="0" fontId="15" fillId="0" borderId="18" xfId="20" applyFont="1" applyBorder="1"/>
    <xf numFmtId="43" fontId="15" fillId="0" borderId="0" xfId="20" applyNumberFormat="1" applyFont="1"/>
    <xf numFmtId="10" fontId="15" fillId="0" borderId="0" xfId="22" applyNumberFormat="1" applyFont="1"/>
    <xf numFmtId="0" fontId="15" fillId="0" borderId="29" xfId="20" applyFont="1" applyBorder="1" applyAlignment="1">
      <alignment vertical="center"/>
    </xf>
    <xf numFmtId="0" fontId="25" fillId="0" borderId="8" xfId="24" applyFont="1" applyBorder="1"/>
    <xf numFmtId="0" fontId="25" fillId="0" borderId="9" xfId="24" applyFont="1" applyBorder="1"/>
    <xf numFmtId="0" fontId="25" fillId="0" borderId="10" xfId="24" applyFont="1" applyBorder="1"/>
    <xf numFmtId="0" fontId="25" fillId="0" borderId="0" xfId="24" applyFont="1"/>
    <xf numFmtId="0" fontId="25" fillId="0" borderId="25" xfId="24" applyFont="1" applyBorder="1"/>
    <xf numFmtId="0" fontId="25" fillId="0" borderId="0" xfId="24" applyFont="1" applyBorder="1"/>
    <xf numFmtId="0" fontId="25" fillId="0" borderId="24" xfId="24" applyFont="1" applyBorder="1"/>
    <xf numFmtId="0" fontId="27" fillId="0" borderId="25" xfId="24" applyFont="1" applyBorder="1" applyAlignment="1">
      <alignment horizontal="center" vertical="center"/>
    </xf>
    <xf numFmtId="0" fontId="27" fillId="0" borderId="24" xfId="24" applyFont="1" applyBorder="1" applyAlignment="1">
      <alignment horizontal="center" vertical="center"/>
    </xf>
    <xf numFmtId="0" fontId="25" fillId="0" borderId="25" xfId="24" applyFont="1" applyBorder="1" applyAlignment="1">
      <alignment horizontal="center" vertical="center"/>
    </xf>
    <xf numFmtId="10" fontId="25" fillId="0" borderId="24" xfId="25" applyNumberFormat="1" applyFont="1" applyBorder="1" applyAlignment="1">
      <alignment horizontal="center" vertical="center"/>
    </xf>
    <xf numFmtId="10" fontId="27" fillId="0" borderId="24" xfId="24" applyNumberFormat="1" applyFont="1" applyBorder="1"/>
    <xf numFmtId="0" fontId="25" fillId="0" borderId="11" xfId="24" applyFont="1" applyBorder="1"/>
    <xf numFmtId="0" fontId="25" fillId="0" borderId="12" xfId="24" applyFont="1" applyBorder="1"/>
    <xf numFmtId="0" fontId="25" fillId="0" borderId="13" xfId="24" applyFont="1" applyBorder="1"/>
    <xf numFmtId="0" fontId="3" fillId="7" borderId="0" xfId="10" applyFont="1" applyFill="1" applyBorder="1" applyAlignment="1">
      <alignment horizontal="right"/>
    </xf>
    <xf numFmtId="0" fontId="3" fillId="8" borderId="0" xfId="10" applyFont="1" applyFill="1" applyBorder="1" applyAlignment="1">
      <alignment horizontal="right"/>
    </xf>
    <xf numFmtId="10" fontId="3" fillId="7" borderId="0" xfId="10" applyNumberFormat="1" applyFont="1" applyFill="1" applyBorder="1" applyAlignment="1">
      <alignment horizontal="left" vertical="center" wrapText="1"/>
    </xf>
    <xf numFmtId="10" fontId="3" fillId="8" borderId="0" xfId="10" applyNumberFormat="1" applyFont="1" applyFill="1" applyBorder="1" applyAlignment="1">
      <alignment horizontal="left" vertical="center" wrapText="1"/>
    </xf>
    <xf numFmtId="0" fontId="25" fillId="2" borderId="0" xfId="24" applyFont="1" applyFill="1" applyBorder="1" applyAlignment="1">
      <alignment horizontal="left" vertical="center"/>
    </xf>
    <xf numFmtId="0" fontId="25" fillId="0" borderId="25" xfId="24" applyFont="1" applyBorder="1" applyAlignment="1">
      <alignment horizontal="center"/>
    </xf>
    <xf numFmtId="0" fontId="25" fillId="0" borderId="0" xfId="24" applyFont="1" applyBorder="1" applyAlignment="1">
      <alignment horizontal="center"/>
    </xf>
    <xf numFmtId="0" fontId="25" fillId="0" borderId="24" xfId="24" applyFont="1" applyBorder="1" applyAlignment="1">
      <alignment horizontal="center"/>
    </xf>
    <xf numFmtId="0" fontId="26" fillId="0" borderId="25" xfId="24" applyFont="1" applyBorder="1" applyAlignment="1">
      <alignment horizontal="center"/>
    </xf>
    <xf numFmtId="0" fontId="26" fillId="0" borderId="0" xfId="24" applyFont="1" applyBorder="1" applyAlignment="1">
      <alignment horizontal="center"/>
    </xf>
    <xf numFmtId="0" fontId="26" fillId="0" borderId="24" xfId="24" applyFont="1" applyBorder="1" applyAlignment="1">
      <alignment horizontal="center"/>
    </xf>
    <xf numFmtId="0" fontId="27" fillId="0" borderId="0" xfId="24" applyFont="1" applyBorder="1" applyAlignment="1">
      <alignment horizontal="center" vertical="center"/>
    </xf>
    <xf numFmtId="0" fontId="27" fillId="0" borderId="25" xfId="24" applyFont="1" applyBorder="1" applyAlignment="1">
      <alignment horizontal="center"/>
    </xf>
    <xf numFmtId="0" fontId="27" fillId="0" borderId="0" xfId="24" applyFont="1" applyBorder="1" applyAlignment="1">
      <alignment horizontal="center"/>
    </xf>
    <xf numFmtId="17" fontId="28" fillId="0" borderId="25" xfId="24" applyNumberFormat="1" applyFont="1" applyBorder="1" applyAlignment="1">
      <alignment horizontal="center"/>
    </xf>
    <xf numFmtId="0" fontId="28" fillId="0" borderId="0" xfId="24" applyFont="1" applyBorder="1" applyAlignment="1">
      <alignment horizontal="center"/>
    </xf>
    <xf numFmtId="0" fontId="28" fillId="0" borderId="24" xfId="24" applyFont="1" applyBorder="1" applyAlignment="1">
      <alignment horizontal="center"/>
    </xf>
    <xf numFmtId="0" fontId="2" fillId="2" borderId="0" xfId="10" applyFont="1" applyFill="1" applyBorder="1" applyAlignment="1">
      <alignment horizontal="center" vertical="center"/>
    </xf>
    <xf numFmtId="0" fontId="13" fillId="7" borderId="8" xfId="10" applyFont="1" applyFill="1" applyBorder="1" applyAlignment="1">
      <alignment horizontal="center" vertical="center" wrapText="1"/>
    </xf>
    <xf numFmtId="0" fontId="13" fillId="7" borderId="9" xfId="10" applyFont="1" applyFill="1" applyBorder="1" applyAlignment="1">
      <alignment horizontal="center" vertical="center" wrapText="1"/>
    </xf>
    <xf numFmtId="0" fontId="13" fillId="7" borderId="10" xfId="10" applyFont="1" applyFill="1" applyBorder="1" applyAlignment="1">
      <alignment horizontal="center" vertical="center" wrapText="1"/>
    </xf>
    <xf numFmtId="0" fontId="13" fillId="7" borderId="11" xfId="10" applyFont="1" applyFill="1" applyBorder="1" applyAlignment="1">
      <alignment horizontal="center" vertical="center" wrapText="1"/>
    </xf>
    <xf numFmtId="0" fontId="13" fillId="7" borderId="12" xfId="10" applyFont="1" applyFill="1" applyBorder="1" applyAlignment="1">
      <alignment horizontal="center" vertical="center" wrapText="1"/>
    </xf>
    <xf numFmtId="0" fontId="13" fillId="7" borderId="13" xfId="10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/>
    </xf>
    <xf numFmtId="0" fontId="2" fillId="0" borderId="14" xfId="10" applyFont="1" applyFill="1" applyBorder="1" applyAlignment="1">
      <alignment horizontal="center" vertical="center"/>
    </xf>
    <xf numFmtId="0" fontId="2" fillId="0" borderId="16" xfId="10" applyFont="1" applyFill="1" applyBorder="1" applyAlignment="1">
      <alignment horizontal="center" vertical="center"/>
    </xf>
    <xf numFmtId="164" fontId="3" fillId="0" borderId="0" xfId="15" applyFont="1" applyFill="1" applyAlignment="1">
      <alignment horizontal="right" vertical="center"/>
    </xf>
    <xf numFmtId="164" fontId="3" fillId="0" borderId="24" xfId="15" applyFont="1" applyFill="1" applyBorder="1" applyAlignment="1">
      <alignment horizontal="right" vertical="center"/>
    </xf>
    <xf numFmtId="0" fontId="13" fillId="8" borderId="8" xfId="10" applyFont="1" applyFill="1" applyBorder="1" applyAlignment="1">
      <alignment horizontal="center" vertical="center" wrapText="1"/>
    </xf>
    <xf numFmtId="0" fontId="13" fillId="8" borderId="9" xfId="10" applyFont="1" applyFill="1" applyBorder="1" applyAlignment="1">
      <alignment horizontal="center" vertical="center" wrapText="1"/>
    </xf>
    <xf numFmtId="0" fontId="13" fillId="8" borderId="10" xfId="10" applyFont="1" applyFill="1" applyBorder="1" applyAlignment="1">
      <alignment horizontal="center" vertical="center" wrapText="1"/>
    </xf>
    <xf numFmtId="0" fontId="13" fillId="8" borderId="11" xfId="10" applyFont="1" applyFill="1" applyBorder="1" applyAlignment="1">
      <alignment horizontal="center" vertical="center" wrapText="1"/>
    </xf>
    <xf numFmtId="0" fontId="13" fillId="8" borderId="12" xfId="10" applyFont="1" applyFill="1" applyBorder="1" applyAlignment="1">
      <alignment horizontal="center" vertical="center" wrapText="1"/>
    </xf>
    <xf numFmtId="0" fontId="13" fillId="8" borderId="13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3" fillId="4" borderId="9" xfId="10" applyFont="1" applyFill="1" applyBorder="1" applyAlignment="1">
      <alignment horizontal="center" vertical="center" wrapText="1"/>
    </xf>
    <xf numFmtId="0" fontId="13" fillId="4" borderId="10" xfId="10" applyFont="1" applyFill="1" applyBorder="1" applyAlignment="1">
      <alignment horizontal="center" vertical="center" wrapText="1"/>
    </xf>
    <xf numFmtId="0" fontId="13" fillId="4" borderId="11" xfId="10" applyFont="1" applyFill="1" applyBorder="1" applyAlignment="1">
      <alignment horizontal="center" vertical="center" wrapText="1"/>
    </xf>
    <xf numFmtId="0" fontId="13" fillId="4" borderId="12" xfId="10" applyFont="1" applyFill="1" applyBorder="1" applyAlignment="1">
      <alignment horizontal="center" vertical="center" wrapText="1"/>
    </xf>
    <xf numFmtId="0" fontId="13" fillId="4" borderId="13" xfId="10" applyFont="1" applyFill="1" applyBorder="1" applyAlignment="1">
      <alignment horizontal="center" vertical="center" wrapText="1"/>
    </xf>
    <xf numFmtId="0" fontId="18" fillId="0" borderId="8" xfId="10" applyFont="1" applyFill="1" applyBorder="1" applyAlignment="1">
      <alignment horizontal="center" vertical="center"/>
    </xf>
    <xf numFmtId="0" fontId="18" fillId="0" borderId="9" xfId="10" applyFont="1" applyFill="1" applyBorder="1" applyAlignment="1">
      <alignment horizontal="center" vertical="center"/>
    </xf>
    <xf numFmtId="0" fontId="18" fillId="0" borderId="10" xfId="10" applyFont="1" applyFill="1" applyBorder="1" applyAlignment="1">
      <alignment horizontal="center" vertical="center"/>
    </xf>
    <xf numFmtId="0" fontId="18" fillId="0" borderId="25" xfId="10" applyFont="1" applyFill="1" applyBorder="1" applyAlignment="1">
      <alignment horizontal="center" vertical="center"/>
    </xf>
    <xf numFmtId="0" fontId="18" fillId="0" borderId="0" xfId="10" applyFont="1" applyFill="1" applyBorder="1" applyAlignment="1">
      <alignment horizontal="center" vertical="center"/>
    </xf>
    <xf numFmtId="0" fontId="18" fillId="0" borderId="24" xfId="10" applyFont="1" applyFill="1" applyBorder="1" applyAlignment="1">
      <alignment horizontal="center" vertical="center"/>
    </xf>
    <xf numFmtId="0" fontId="18" fillId="0" borderId="11" xfId="10" applyFont="1" applyFill="1" applyBorder="1" applyAlignment="1">
      <alignment horizontal="center" vertical="center"/>
    </xf>
    <xf numFmtId="0" fontId="18" fillId="0" borderId="12" xfId="10" applyFont="1" applyFill="1" applyBorder="1" applyAlignment="1">
      <alignment horizontal="center" vertical="center"/>
    </xf>
    <xf numFmtId="0" fontId="18" fillId="0" borderId="13" xfId="10" applyFont="1" applyFill="1" applyBorder="1" applyAlignment="1">
      <alignment horizontal="center" vertical="center"/>
    </xf>
    <xf numFmtId="0" fontId="23" fillId="0" borderId="14" xfId="20" applyFont="1" applyBorder="1" applyAlignment="1">
      <alignment horizontal="center" vertical="center"/>
    </xf>
    <xf numFmtId="0" fontId="23" fillId="0" borderId="15" xfId="20" applyFont="1" applyBorder="1" applyAlignment="1">
      <alignment horizontal="center" vertical="center"/>
    </xf>
    <xf numFmtId="0" fontId="23" fillId="0" borderId="16" xfId="20" applyFont="1" applyBorder="1" applyAlignment="1">
      <alignment horizontal="center" vertical="center"/>
    </xf>
    <xf numFmtId="0" fontId="15" fillId="0" borderId="29" xfId="20" applyFont="1" applyBorder="1" applyAlignment="1">
      <alignment horizontal="center"/>
    </xf>
    <xf numFmtId="0" fontId="15" fillId="0" borderId="19" xfId="20" applyFont="1" applyBorder="1" applyAlignment="1">
      <alignment horizontal="center"/>
    </xf>
    <xf numFmtId="0" fontId="15" fillId="0" borderId="20" xfId="20" applyFont="1" applyBorder="1" applyAlignment="1">
      <alignment horizontal="center"/>
    </xf>
    <xf numFmtId="0" fontId="21" fillId="0" borderId="17" xfId="20" applyFont="1" applyBorder="1" applyAlignment="1">
      <alignment horizontal="center" vertical="center"/>
    </xf>
    <xf numFmtId="0" fontId="21" fillId="0" borderId="0" xfId="20" applyFont="1" applyBorder="1" applyAlignment="1">
      <alignment horizontal="center" vertical="center"/>
    </xf>
    <xf numFmtId="0" fontId="21" fillId="0" borderId="18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30" xfId="20" applyFont="1" applyBorder="1" applyAlignment="1">
      <alignment horizontal="center" vertical="center"/>
    </xf>
    <xf numFmtId="0" fontId="14" fillId="0" borderId="31" xfId="20" applyFont="1" applyBorder="1" applyAlignment="1">
      <alignment horizontal="center" vertical="center"/>
    </xf>
    <xf numFmtId="0" fontId="14" fillId="0" borderId="32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17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18" xfId="20" applyFont="1" applyBorder="1" applyAlignment="1">
      <alignment horizontal="center" vertical="center"/>
    </xf>
    <xf numFmtId="0" fontId="14" fillId="0" borderId="29" xfId="20" applyFont="1" applyBorder="1" applyAlignment="1">
      <alignment horizontal="center" vertical="center"/>
    </xf>
    <xf numFmtId="0" fontId="14" fillId="0" borderId="19" xfId="20" applyFont="1" applyBorder="1" applyAlignment="1">
      <alignment horizontal="center" vertical="center"/>
    </xf>
    <xf numFmtId="0" fontId="14" fillId="0" borderId="20" xfId="20" applyFont="1" applyBorder="1" applyAlignment="1">
      <alignment horizontal="center" vertical="center"/>
    </xf>
    <xf numFmtId="0" fontId="21" fillId="0" borderId="14" xfId="20" applyFont="1" applyBorder="1" applyAlignment="1">
      <alignment horizontal="center" vertical="center"/>
    </xf>
    <xf numFmtId="0" fontId="21" fillId="0" borderId="15" xfId="20" applyFont="1" applyBorder="1" applyAlignment="1">
      <alignment horizontal="center" vertical="center"/>
    </xf>
    <xf numFmtId="0" fontId="21" fillId="0" borderId="16" xfId="20" applyFont="1" applyBorder="1" applyAlignment="1">
      <alignment horizontal="center" vertical="center"/>
    </xf>
    <xf numFmtId="0" fontId="13" fillId="2" borderId="8" xfId="10" applyFont="1" applyFill="1" applyBorder="1" applyAlignment="1">
      <alignment horizontal="center" vertical="center" wrapText="1"/>
    </xf>
    <xf numFmtId="0" fontId="13" fillId="2" borderId="9" xfId="10" applyFont="1" applyFill="1" applyBorder="1" applyAlignment="1">
      <alignment horizontal="center" vertical="center" wrapText="1"/>
    </xf>
    <xf numFmtId="0" fontId="13" fillId="2" borderId="10" xfId="10" applyFont="1" applyFill="1" applyBorder="1" applyAlignment="1">
      <alignment horizontal="center" vertical="center" wrapText="1"/>
    </xf>
    <xf numFmtId="0" fontId="13" fillId="2" borderId="11" xfId="10" applyFont="1" applyFill="1" applyBorder="1" applyAlignment="1">
      <alignment horizontal="center" vertical="center" wrapText="1"/>
    </xf>
    <xf numFmtId="0" fontId="13" fillId="2" borderId="12" xfId="10" applyFont="1" applyFill="1" applyBorder="1" applyAlignment="1">
      <alignment horizontal="center" vertical="center" wrapText="1"/>
    </xf>
    <xf numFmtId="0" fontId="13" fillId="2" borderId="13" xfId="1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28">
    <cellStyle name="20% - Ênfase1 100" xfId="1"/>
    <cellStyle name="60% - Ênfase6 37" xfId="2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_BuiltIn_Comma" xfId="7"/>
    <cellStyle name="Heading" xfId="8"/>
    <cellStyle name="Heading1" xfId="9"/>
    <cellStyle name="Moeda" xfId="18" builtinId="4"/>
    <cellStyle name="Moeda 2" xfId="21"/>
    <cellStyle name="Moeda 3" xfId="26"/>
    <cellStyle name="Normal" xfId="0" builtinId="0"/>
    <cellStyle name="Normal 2" xfId="10"/>
    <cellStyle name="Normal 3" xfId="20"/>
    <cellStyle name="Normal 4" xfId="24"/>
    <cellStyle name="Normal_RESUMO DA TABELA SINAPI" xfId="19"/>
    <cellStyle name="Porcentagem" xfId="17" builtinId="5"/>
    <cellStyle name="Porcentagem 2" xfId="11"/>
    <cellStyle name="Porcentagem 3" xfId="22"/>
    <cellStyle name="Porcentagem 4" xfId="25"/>
    <cellStyle name="Result" xfId="12"/>
    <cellStyle name="Result2" xfId="13"/>
    <cellStyle name="Separador de milhares 2" xfId="15"/>
    <cellStyle name="Separador de milhares 4" xfId="16"/>
    <cellStyle name="Vírgula" xfId="14" builtinId="3"/>
    <cellStyle name="Vírgula 2" xfId="23"/>
    <cellStyle name="Vírgula 3" xfId="27"/>
  </cellStyles>
  <dxfs count="5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4"/>
  <sheetViews>
    <sheetView view="pageBreakPreview" zoomScale="60" zoomScaleNormal="100" workbookViewId="0">
      <selection activeCell="H26" sqref="H26"/>
    </sheetView>
  </sheetViews>
  <sheetFormatPr defaultRowHeight="15"/>
  <cols>
    <col min="1" max="1" width="14.75" style="196" customWidth="1"/>
    <col min="2" max="2" width="0.625" style="196" customWidth="1"/>
    <col min="3" max="3" width="11.5" style="196" customWidth="1"/>
    <col min="4" max="8" width="9" style="196"/>
    <col min="9" max="9" width="10.75" style="196" bestFit="1" customWidth="1"/>
    <col min="10" max="256" width="9" style="196"/>
    <col min="257" max="257" width="14.75" style="196" customWidth="1"/>
    <col min="258" max="258" width="0.625" style="196" customWidth="1"/>
    <col min="259" max="259" width="11.5" style="196" customWidth="1"/>
    <col min="260" max="264" width="9" style="196"/>
    <col min="265" max="265" width="10.75" style="196" bestFit="1" customWidth="1"/>
    <col min="266" max="512" width="9" style="196"/>
    <col min="513" max="513" width="14.75" style="196" customWidth="1"/>
    <col min="514" max="514" width="0.625" style="196" customWidth="1"/>
    <col min="515" max="515" width="11.5" style="196" customWidth="1"/>
    <col min="516" max="520" width="9" style="196"/>
    <col min="521" max="521" width="10.75" style="196" bestFit="1" customWidth="1"/>
    <col min="522" max="768" width="9" style="196"/>
    <col min="769" max="769" width="14.75" style="196" customWidth="1"/>
    <col min="770" max="770" width="0.625" style="196" customWidth="1"/>
    <col min="771" max="771" width="11.5" style="196" customWidth="1"/>
    <col min="772" max="776" width="9" style="196"/>
    <col min="777" max="777" width="10.75" style="196" bestFit="1" customWidth="1"/>
    <col min="778" max="1024" width="9" style="196"/>
    <col min="1025" max="1025" width="14.75" style="196" customWidth="1"/>
    <col min="1026" max="1026" width="0.625" style="196" customWidth="1"/>
    <col min="1027" max="1027" width="11.5" style="196" customWidth="1"/>
    <col min="1028" max="1032" width="9" style="196"/>
    <col min="1033" max="1033" width="10.75" style="196" bestFit="1" customWidth="1"/>
    <col min="1034" max="1280" width="9" style="196"/>
    <col min="1281" max="1281" width="14.75" style="196" customWidth="1"/>
    <col min="1282" max="1282" width="0.625" style="196" customWidth="1"/>
    <col min="1283" max="1283" width="11.5" style="196" customWidth="1"/>
    <col min="1284" max="1288" width="9" style="196"/>
    <col min="1289" max="1289" width="10.75" style="196" bestFit="1" customWidth="1"/>
    <col min="1290" max="1536" width="9" style="196"/>
    <col min="1537" max="1537" width="14.75" style="196" customWidth="1"/>
    <col min="1538" max="1538" width="0.625" style="196" customWidth="1"/>
    <col min="1539" max="1539" width="11.5" style="196" customWidth="1"/>
    <col min="1540" max="1544" width="9" style="196"/>
    <col min="1545" max="1545" width="10.75" style="196" bestFit="1" customWidth="1"/>
    <col min="1546" max="1792" width="9" style="196"/>
    <col min="1793" max="1793" width="14.75" style="196" customWidth="1"/>
    <col min="1794" max="1794" width="0.625" style="196" customWidth="1"/>
    <col min="1795" max="1795" width="11.5" style="196" customWidth="1"/>
    <col min="1796" max="1800" width="9" style="196"/>
    <col min="1801" max="1801" width="10.75" style="196" bestFit="1" customWidth="1"/>
    <col min="1802" max="2048" width="9" style="196"/>
    <col min="2049" max="2049" width="14.75" style="196" customWidth="1"/>
    <col min="2050" max="2050" width="0.625" style="196" customWidth="1"/>
    <col min="2051" max="2051" width="11.5" style="196" customWidth="1"/>
    <col min="2052" max="2056" width="9" style="196"/>
    <col min="2057" max="2057" width="10.75" style="196" bestFit="1" customWidth="1"/>
    <col min="2058" max="2304" width="9" style="196"/>
    <col min="2305" max="2305" width="14.75" style="196" customWidth="1"/>
    <col min="2306" max="2306" width="0.625" style="196" customWidth="1"/>
    <col min="2307" max="2307" width="11.5" style="196" customWidth="1"/>
    <col min="2308" max="2312" width="9" style="196"/>
    <col min="2313" max="2313" width="10.75" style="196" bestFit="1" customWidth="1"/>
    <col min="2314" max="2560" width="9" style="196"/>
    <col min="2561" max="2561" width="14.75" style="196" customWidth="1"/>
    <col min="2562" max="2562" width="0.625" style="196" customWidth="1"/>
    <col min="2563" max="2563" width="11.5" style="196" customWidth="1"/>
    <col min="2564" max="2568" width="9" style="196"/>
    <col min="2569" max="2569" width="10.75" style="196" bestFit="1" customWidth="1"/>
    <col min="2570" max="2816" width="9" style="196"/>
    <col min="2817" max="2817" width="14.75" style="196" customWidth="1"/>
    <col min="2818" max="2818" width="0.625" style="196" customWidth="1"/>
    <col min="2819" max="2819" width="11.5" style="196" customWidth="1"/>
    <col min="2820" max="2824" width="9" style="196"/>
    <col min="2825" max="2825" width="10.75" style="196" bestFit="1" customWidth="1"/>
    <col min="2826" max="3072" width="9" style="196"/>
    <col min="3073" max="3073" width="14.75" style="196" customWidth="1"/>
    <col min="3074" max="3074" width="0.625" style="196" customWidth="1"/>
    <col min="3075" max="3075" width="11.5" style="196" customWidth="1"/>
    <col min="3076" max="3080" width="9" style="196"/>
    <col min="3081" max="3081" width="10.75" style="196" bestFit="1" customWidth="1"/>
    <col min="3082" max="3328" width="9" style="196"/>
    <col min="3329" max="3329" width="14.75" style="196" customWidth="1"/>
    <col min="3330" max="3330" width="0.625" style="196" customWidth="1"/>
    <col min="3331" max="3331" width="11.5" style="196" customWidth="1"/>
    <col min="3332" max="3336" width="9" style="196"/>
    <col min="3337" max="3337" width="10.75" style="196" bestFit="1" customWidth="1"/>
    <col min="3338" max="3584" width="9" style="196"/>
    <col min="3585" max="3585" width="14.75" style="196" customWidth="1"/>
    <col min="3586" max="3586" width="0.625" style="196" customWidth="1"/>
    <col min="3587" max="3587" width="11.5" style="196" customWidth="1"/>
    <col min="3588" max="3592" width="9" style="196"/>
    <col min="3593" max="3593" width="10.75" style="196" bestFit="1" customWidth="1"/>
    <col min="3594" max="3840" width="9" style="196"/>
    <col min="3841" max="3841" width="14.75" style="196" customWidth="1"/>
    <col min="3842" max="3842" width="0.625" style="196" customWidth="1"/>
    <col min="3843" max="3843" width="11.5" style="196" customWidth="1"/>
    <col min="3844" max="3848" width="9" style="196"/>
    <col min="3849" max="3849" width="10.75" style="196" bestFit="1" customWidth="1"/>
    <col min="3850" max="4096" width="9" style="196"/>
    <col min="4097" max="4097" width="14.75" style="196" customWidth="1"/>
    <col min="4098" max="4098" width="0.625" style="196" customWidth="1"/>
    <col min="4099" max="4099" width="11.5" style="196" customWidth="1"/>
    <col min="4100" max="4104" width="9" style="196"/>
    <col min="4105" max="4105" width="10.75" style="196" bestFit="1" customWidth="1"/>
    <col min="4106" max="4352" width="9" style="196"/>
    <col min="4353" max="4353" width="14.75" style="196" customWidth="1"/>
    <col min="4354" max="4354" width="0.625" style="196" customWidth="1"/>
    <col min="4355" max="4355" width="11.5" style="196" customWidth="1"/>
    <col min="4356" max="4360" width="9" style="196"/>
    <col min="4361" max="4361" width="10.75" style="196" bestFit="1" customWidth="1"/>
    <col min="4362" max="4608" width="9" style="196"/>
    <col min="4609" max="4609" width="14.75" style="196" customWidth="1"/>
    <col min="4610" max="4610" width="0.625" style="196" customWidth="1"/>
    <col min="4611" max="4611" width="11.5" style="196" customWidth="1"/>
    <col min="4612" max="4616" width="9" style="196"/>
    <col min="4617" max="4617" width="10.75" style="196" bestFit="1" customWidth="1"/>
    <col min="4618" max="4864" width="9" style="196"/>
    <col min="4865" max="4865" width="14.75" style="196" customWidth="1"/>
    <col min="4866" max="4866" width="0.625" style="196" customWidth="1"/>
    <col min="4867" max="4867" width="11.5" style="196" customWidth="1"/>
    <col min="4868" max="4872" width="9" style="196"/>
    <col min="4873" max="4873" width="10.75" style="196" bestFit="1" customWidth="1"/>
    <col min="4874" max="5120" width="9" style="196"/>
    <col min="5121" max="5121" width="14.75" style="196" customWidth="1"/>
    <col min="5122" max="5122" width="0.625" style="196" customWidth="1"/>
    <col min="5123" max="5123" width="11.5" style="196" customWidth="1"/>
    <col min="5124" max="5128" width="9" style="196"/>
    <col min="5129" max="5129" width="10.75" style="196" bestFit="1" customWidth="1"/>
    <col min="5130" max="5376" width="9" style="196"/>
    <col min="5377" max="5377" width="14.75" style="196" customWidth="1"/>
    <col min="5378" max="5378" width="0.625" style="196" customWidth="1"/>
    <col min="5379" max="5379" width="11.5" style="196" customWidth="1"/>
    <col min="5380" max="5384" width="9" style="196"/>
    <col min="5385" max="5385" width="10.75" style="196" bestFit="1" customWidth="1"/>
    <col min="5386" max="5632" width="9" style="196"/>
    <col min="5633" max="5633" width="14.75" style="196" customWidth="1"/>
    <col min="5634" max="5634" width="0.625" style="196" customWidth="1"/>
    <col min="5635" max="5635" width="11.5" style="196" customWidth="1"/>
    <col min="5636" max="5640" width="9" style="196"/>
    <col min="5641" max="5641" width="10.75" style="196" bestFit="1" customWidth="1"/>
    <col min="5642" max="5888" width="9" style="196"/>
    <col min="5889" max="5889" width="14.75" style="196" customWidth="1"/>
    <col min="5890" max="5890" width="0.625" style="196" customWidth="1"/>
    <col min="5891" max="5891" width="11.5" style="196" customWidth="1"/>
    <col min="5892" max="5896" width="9" style="196"/>
    <col min="5897" max="5897" width="10.75" style="196" bestFit="1" customWidth="1"/>
    <col min="5898" max="6144" width="9" style="196"/>
    <col min="6145" max="6145" width="14.75" style="196" customWidth="1"/>
    <col min="6146" max="6146" width="0.625" style="196" customWidth="1"/>
    <col min="6147" max="6147" width="11.5" style="196" customWidth="1"/>
    <col min="6148" max="6152" width="9" style="196"/>
    <col min="6153" max="6153" width="10.75" style="196" bestFit="1" customWidth="1"/>
    <col min="6154" max="6400" width="9" style="196"/>
    <col min="6401" max="6401" width="14.75" style="196" customWidth="1"/>
    <col min="6402" max="6402" width="0.625" style="196" customWidth="1"/>
    <col min="6403" max="6403" width="11.5" style="196" customWidth="1"/>
    <col min="6404" max="6408" width="9" style="196"/>
    <col min="6409" max="6409" width="10.75" style="196" bestFit="1" customWidth="1"/>
    <col min="6410" max="6656" width="9" style="196"/>
    <col min="6657" max="6657" width="14.75" style="196" customWidth="1"/>
    <col min="6658" max="6658" width="0.625" style="196" customWidth="1"/>
    <col min="6659" max="6659" width="11.5" style="196" customWidth="1"/>
    <col min="6660" max="6664" width="9" style="196"/>
    <col min="6665" max="6665" width="10.75" style="196" bestFit="1" customWidth="1"/>
    <col min="6666" max="6912" width="9" style="196"/>
    <col min="6913" max="6913" width="14.75" style="196" customWidth="1"/>
    <col min="6914" max="6914" width="0.625" style="196" customWidth="1"/>
    <col min="6915" max="6915" width="11.5" style="196" customWidth="1"/>
    <col min="6916" max="6920" width="9" style="196"/>
    <col min="6921" max="6921" width="10.75" style="196" bestFit="1" customWidth="1"/>
    <col min="6922" max="7168" width="9" style="196"/>
    <col min="7169" max="7169" width="14.75" style="196" customWidth="1"/>
    <col min="7170" max="7170" width="0.625" style="196" customWidth="1"/>
    <col min="7171" max="7171" width="11.5" style="196" customWidth="1"/>
    <col min="7172" max="7176" width="9" style="196"/>
    <col min="7177" max="7177" width="10.75" style="196" bestFit="1" customWidth="1"/>
    <col min="7178" max="7424" width="9" style="196"/>
    <col min="7425" max="7425" width="14.75" style="196" customWidth="1"/>
    <col min="7426" max="7426" width="0.625" style="196" customWidth="1"/>
    <col min="7427" max="7427" width="11.5" style="196" customWidth="1"/>
    <col min="7428" max="7432" width="9" style="196"/>
    <col min="7433" max="7433" width="10.75" style="196" bestFit="1" customWidth="1"/>
    <col min="7434" max="7680" width="9" style="196"/>
    <col min="7681" max="7681" width="14.75" style="196" customWidth="1"/>
    <col min="7682" max="7682" width="0.625" style="196" customWidth="1"/>
    <col min="7683" max="7683" width="11.5" style="196" customWidth="1"/>
    <col min="7684" max="7688" width="9" style="196"/>
    <col min="7689" max="7689" width="10.75" style="196" bestFit="1" customWidth="1"/>
    <col min="7690" max="7936" width="9" style="196"/>
    <col min="7937" max="7937" width="14.75" style="196" customWidth="1"/>
    <col min="7938" max="7938" width="0.625" style="196" customWidth="1"/>
    <col min="7939" max="7939" width="11.5" style="196" customWidth="1"/>
    <col min="7940" max="7944" width="9" style="196"/>
    <col min="7945" max="7945" width="10.75" style="196" bestFit="1" customWidth="1"/>
    <col min="7946" max="8192" width="9" style="196"/>
    <col min="8193" max="8193" width="14.75" style="196" customWidth="1"/>
    <col min="8194" max="8194" width="0.625" style="196" customWidth="1"/>
    <col min="8195" max="8195" width="11.5" style="196" customWidth="1"/>
    <col min="8196" max="8200" width="9" style="196"/>
    <col min="8201" max="8201" width="10.75" style="196" bestFit="1" customWidth="1"/>
    <col min="8202" max="8448" width="9" style="196"/>
    <col min="8449" max="8449" width="14.75" style="196" customWidth="1"/>
    <col min="8450" max="8450" width="0.625" style="196" customWidth="1"/>
    <col min="8451" max="8451" width="11.5" style="196" customWidth="1"/>
    <col min="8452" max="8456" width="9" style="196"/>
    <col min="8457" max="8457" width="10.75" style="196" bestFit="1" customWidth="1"/>
    <col min="8458" max="8704" width="9" style="196"/>
    <col min="8705" max="8705" width="14.75" style="196" customWidth="1"/>
    <col min="8706" max="8706" width="0.625" style="196" customWidth="1"/>
    <col min="8707" max="8707" width="11.5" style="196" customWidth="1"/>
    <col min="8708" max="8712" width="9" style="196"/>
    <col min="8713" max="8713" width="10.75" style="196" bestFit="1" customWidth="1"/>
    <col min="8714" max="8960" width="9" style="196"/>
    <col min="8961" max="8961" width="14.75" style="196" customWidth="1"/>
    <col min="8962" max="8962" width="0.625" style="196" customWidth="1"/>
    <col min="8963" max="8963" width="11.5" style="196" customWidth="1"/>
    <col min="8964" max="8968" width="9" style="196"/>
    <col min="8969" max="8969" width="10.75" style="196" bestFit="1" customWidth="1"/>
    <col min="8970" max="9216" width="9" style="196"/>
    <col min="9217" max="9217" width="14.75" style="196" customWidth="1"/>
    <col min="9218" max="9218" width="0.625" style="196" customWidth="1"/>
    <col min="9219" max="9219" width="11.5" style="196" customWidth="1"/>
    <col min="9220" max="9224" width="9" style="196"/>
    <col min="9225" max="9225" width="10.75" style="196" bestFit="1" customWidth="1"/>
    <col min="9226" max="9472" width="9" style="196"/>
    <col min="9473" max="9473" width="14.75" style="196" customWidth="1"/>
    <col min="9474" max="9474" width="0.625" style="196" customWidth="1"/>
    <col min="9475" max="9475" width="11.5" style="196" customWidth="1"/>
    <col min="9476" max="9480" width="9" style="196"/>
    <col min="9481" max="9481" width="10.75" style="196" bestFit="1" customWidth="1"/>
    <col min="9482" max="9728" width="9" style="196"/>
    <col min="9729" max="9729" width="14.75" style="196" customWidth="1"/>
    <col min="9730" max="9730" width="0.625" style="196" customWidth="1"/>
    <col min="9731" max="9731" width="11.5" style="196" customWidth="1"/>
    <col min="9732" max="9736" width="9" style="196"/>
    <col min="9737" max="9737" width="10.75" style="196" bestFit="1" customWidth="1"/>
    <col min="9738" max="9984" width="9" style="196"/>
    <col min="9985" max="9985" width="14.75" style="196" customWidth="1"/>
    <col min="9986" max="9986" width="0.625" style="196" customWidth="1"/>
    <col min="9987" max="9987" width="11.5" style="196" customWidth="1"/>
    <col min="9988" max="9992" width="9" style="196"/>
    <col min="9993" max="9993" width="10.75" style="196" bestFit="1" customWidth="1"/>
    <col min="9994" max="10240" width="9" style="196"/>
    <col min="10241" max="10241" width="14.75" style="196" customWidth="1"/>
    <col min="10242" max="10242" width="0.625" style="196" customWidth="1"/>
    <col min="10243" max="10243" width="11.5" style="196" customWidth="1"/>
    <col min="10244" max="10248" width="9" style="196"/>
    <col min="10249" max="10249" width="10.75" style="196" bestFit="1" customWidth="1"/>
    <col min="10250" max="10496" width="9" style="196"/>
    <col min="10497" max="10497" width="14.75" style="196" customWidth="1"/>
    <col min="10498" max="10498" width="0.625" style="196" customWidth="1"/>
    <col min="10499" max="10499" width="11.5" style="196" customWidth="1"/>
    <col min="10500" max="10504" width="9" style="196"/>
    <col min="10505" max="10505" width="10.75" style="196" bestFit="1" customWidth="1"/>
    <col min="10506" max="10752" width="9" style="196"/>
    <col min="10753" max="10753" width="14.75" style="196" customWidth="1"/>
    <col min="10754" max="10754" width="0.625" style="196" customWidth="1"/>
    <col min="10755" max="10755" width="11.5" style="196" customWidth="1"/>
    <col min="10756" max="10760" width="9" style="196"/>
    <col min="10761" max="10761" width="10.75" style="196" bestFit="1" customWidth="1"/>
    <col min="10762" max="11008" width="9" style="196"/>
    <col min="11009" max="11009" width="14.75" style="196" customWidth="1"/>
    <col min="11010" max="11010" width="0.625" style="196" customWidth="1"/>
    <col min="11011" max="11011" width="11.5" style="196" customWidth="1"/>
    <col min="11012" max="11016" width="9" style="196"/>
    <col min="11017" max="11017" width="10.75" style="196" bestFit="1" customWidth="1"/>
    <col min="11018" max="11264" width="9" style="196"/>
    <col min="11265" max="11265" width="14.75" style="196" customWidth="1"/>
    <col min="11266" max="11266" width="0.625" style="196" customWidth="1"/>
    <col min="11267" max="11267" width="11.5" style="196" customWidth="1"/>
    <col min="11268" max="11272" width="9" style="196"/>
    <col min="11273" max="11273" width="10.75" style="196" bestFit="1" customWidth="1"/>
    <col min="11274" max="11520" width="9" style="196"/>
    <col min="11521" max="11521" width="14.75" style="196" customWidth="1"/>
    <col min="11522" max="11522" width="0.625" style="196" customWidth="1"/>
    <col min="11523" max="11523" width="11.5" style="196" customWidth="1"/>
    <col min="11524" max="11528" width="9" style="196"/>
    <col min="11529" max="11529" width="10.75" style="196" bestFit="1" customWidth="1"/>
    <col min="11530" max="11776" width="9" style="196"/>
    <col min="11777" max="11777" width="14.75" style="196" customWidth="1"/>
    <col min="11778" max="11778" width="0.625" style="196" customWidth="1"/>
    <col min="11779" max="11779" width="11.5" style="196" customWidth="1"/>
    <col min="11780" max="11784" width="9" style="196"/>
    <col min="11785" max="11785" width="10.75" style="196" bestFit="1" customWidth="1"/>
    <col min="11786" max="12032" width="9" style="196"/>
    <col min="12033" max="12033" width="14.75" style="196" customWidth="1"/>
    <col min="12034" max="12034" width="0.625" style="196" customWidth="1"/>
    <col min="12035" max="12035" width="11.5" style="196" customWidth="1"/>
    <col min="12036" max="12040" width="9" style="196"/>
    <col min="12041" max="12041" width="10.75" style="196" bestFit="1" customWidth="1"/>
    <col min="12042" max="12288" width="9" style="196"/>
    <col min="12289" max="12289" width="14.75" style="196" customWidth="1"/>
    <col min="12290" max="12290" width="0.625" style="196" customWidth="1"/>
    <col min="12291" max="12291" width="11.5" style="196" customWidth="1"/>
    <col min="12292" max="12296" width="9" style="196"/>
    <col min="12297" max="12297" width="10.75" style="196" bestFit="1" customWidth="1"/>
    <col min="12298" max="12544" width="9" style="196"/>
    <col min="12545" max="12545" width="14.75" style="196" customWidth="1"/>
    <col min="12546" max="12546" width="0.625" style="196" customWidth="1"/>
    <col min="12547" max="12547" width="11.5" style="196" customWidth="1"/>
    <col min="12548" max="12552" width="9" style="196"/>
    <col min="12553" max="12553" width="10.75" style="196" bestFit="1" customWidth="1"/>
    <col min="12554" max="12800" width="9" style="196"/>
    <col min="12801" max="12801" width="14.75" style="196" customWidth="1"/>
    <col min="12802" max="12802" width="0.625" style="196" customWidth="1"/>
    <col min="12803" max="12803" width="11.5" style="196" customWidth="1"/>
    <col min="12804" max="12808" width="9" style="196"/>
    <col min="12809" max="12809" width="10.75" style="196" bestFit="1" customWidth="1"/>
    <col min="12810" max="13056" width="9" style="196"/>
    <col min="13057" max="13057" width="14.75" style="196" customWidth="1"/>
    <col min="13058" max="13058" width="0.625" style="196" customWidth="1"/>
    <col min="13059" max="13059" width="11.5" style="196" customWidth="1"/>
    <col min="13060" max="13064" width="9" style="196"/>
    <col min="13065" max="13065" width="10.75" style="196" bestFit="1" customWidth="1"/>
    <col min="13066" max="13312" width="9" style="196"/>
    <col min="13313" max="13313" width="14.75" style="196" customWidth="1"/>
    <col min="13314" max="13314" width="0.625" style="196" customWidth="1"/>
    <col min="13315" max="13315" width="11.5" style="196" customWidth="1"/>
    <col min="13316" max="13320" width="9" style="196"/>
    <col min="13321" max="13321" width="10.75" style="196" bestFit="1" customWidth="1"/>
    <col min="13322" max="13568" width="9" style="196"/>
    <col min="13569" max="13569" width="14.75" style="196" customWidth="1"/>
    <col min="13570" max="13570" width="0.625" style="196" customWidth="1"/>
    <col min="13571" max="13571" width="11.5" style="196" customWidth="1"/>
    <col min="13572" max="13576" width="9" style="196"/>
    <col min="13577" max="13577" width="10.75" style="196" bestFit="1" customWidth="1"/>
    <col min="13578" max="13824" width="9" style="196"/>
    <col min="13825" max="13825" width="14.75" style="196" customWidth="1"/>
    <col min="13826" max="13826" width="0.625" style="196" customWidth="1"/>
    <col min="13827" max="13827" width="11.5" style="196" customWidth="1"/>
    <col min="13828" max="13832" width="9" style="196"/>
    <col min="13833" max="13833" width="10.75" style="196" bestFit="1" customWidth="1"/>
    <col min="13834" max="14080" width="9" style="196"/>
    <col min="14081" max="14081" width="14.75" style="196" customWidth="1"/>
    <col min="14082" max="14082" width="0.625" style="196" customWidth="1"/>
    <col min="14083" max="14083" width="11.5" style="196" customWidth="1"/>
    <col min="14084" max="14088" width="9" style="196"/>
    <col min="14089" max="14089" width="10.75" style="196" bestFit="1" customWidth="1"/>
    <col min="14090" max="14336" width="9" style="196"/>
    <col min="14337" max="14337" width="14.75" style="196" customWidth="1"/>
    <col min="14338" max="14338" width="0.625" style="196" customWidth="1"/>
    <col min="14339" max="14339" width="11.5" style="196" customWidth="1"/>
    <col min="14340" max="14344" width="9" style="196"/>
    <col min="14345" max="14345" width="10.75" style="196" bestFit="1" customWidth="1"/>
    <col min="14346" max="14592" width="9" style="196"/>
    <col min="14593" max="14593" width="14.75" style="196" customWidth="1"/>
    <col min="14594" max="14594" width="0.625" style="196" customWidth="1"/>
    <col min="14595" max="14595" width="11.5" style="196" customWidth="1"/>
    <col min="14596" max="14600" width="9" style="196"/>
    <col min="14601" max="14601" width="10.75" style="196" bestFit="1" customWidth="1"/>
    <col min="14602" max="14848" width="9" style="196"/>
    <col min="14849" max="14849" width="14.75" style="196" customWidth="1"/>
    <col min="14850" max="14850" width="0.625" style="196" customWidth="1"/>
    <col min="14851" max="14851" width="11.5" style="196" customWidth="1"/>
    <col min="14852" max="14856" width="9" style="196"/>
    <col min="14857" max="14857" width="10.75" style="196" bestFit="1" customWidth="1"/>
    <col min="14858" max="15104" width="9" style="196"/>
    <col min="15105" max="15105" width="14.75" style="196" customWidth="1"/>
    <col min="15106" max="15106" width="0.625" style="196" customWidth="1"/>
    <col min="15107" max="15107" width="11.5" style="196" customWidth="1"/>
    <col min="15108" max="15112" width="9" style="196"/>
    <col min="15113" max="15113" width="10.75" style="196" bestFit="1" customWidth="1"/>
    <col min="15114" max="15360" width="9" style="196"/>
    <col min="15361" max="15361" width="14.75" style="196" customWidth="1"/>
    <col min="15362" max="15362" width="0.625" style="196" customWidth="1"/>
    <col min="15363" max="15363" width="11.5" style="196" customWidth="1"/>
    <col min="15364" max="15368" width="9" style="196"/>
    <col min="15369" max="15369" width="10.75" style="196" bestFit="1" customWidth="1"/>
    <col min="15370" max="15616" width="9" style="196"/>
    <col min="15617" max="15617" width="14.75" style="196" customWidth="1"/>
    <col min="15618" max="15618" width="0.625" style="196" customWidth="1"/>
    <col min="15619" max="15619" width="11.5" style="196" customWidth="1"/>
    <col min="15620" max="15624" width="9" style="196"/>
    <col min="15625" max="15625" width="10.75" style="196" bestFit="1" customWidth="1"/>
    <col min="15626" max="15872" width="9" style="196"/>
    <col min="15873" max="15873" width="14.75" style="196" customWidth="1"/>
    <col min="15874" max="15874" width="0.625" style="196" customWidth="1"/>
    <col min="15875" max="15875" width="11.5" style="196" customWidth="1"/>
    <col min="15876" max="15880" width="9" style="196"/>
    <col min="15881" max="15881" width="10.75" style="196" bestFit="1" customWidth="1"/>
    <col min="15882" max="16128" width="9" style="196"/>
    <col min="16129" max="16129" width="14.75" style="196" customWidth="1"/>
    <col min="16130" max="16130" width="0.625" style="196" customWidth="1"/>
    <col min="16131" max="16131" width="11.5" style="196" customWidth="1"/>
    <col min="16132" max="16136" width="9" style="196"/>
    <col min="16137" max="16137" width="10.75" style="196" bestFit="1" customWidth="1"/>
    <col min="16138" max="16384" width="9" style="196"/>
  </cols>
  <sheetData>
    <row r="1" spans="1:9">
      <c r="A1" s="193"/>
      <c r="B1" s="194"/>
      <c r="C1" s="194"/>
      <c r="D1" s="194"/>
      <c r="E1" s="194"/>
      <c r="F1" s="194"/>
      <c r="G1" s="194"/>
      <c r="H1" s="194"/>
      <c r="I1" s="195"/>
    </row>
    <row r="2" spans="1:9">
      <c r="A2" s="213" t="s">
        <v>220</v>
      </c>
      <c r="B2" s="214"/>
      <c r="C2" s="214"/>
      <c r="D2" s="214"/>
      <c r="E2" s="214"/>
      <c r="F2" s="214"/>
      <c r="G2" s="214"/>
      <c r="H2" s="214"/>
      <c r="I2" s="215"/>
    </row>
    <row r="3" spans="1:9">
      <c r="A3" s="197"/>
      <c r="B3" s="198"/>
      <c r="C3" s="198"/>
      <c r="D3" s="198"/>
      <c r="E3" s="198"/>
      <c r="F3" s="198"/>
      <c r="G3" s="198"/>
      <c r="H3" s="198"/>
      <c r="I3" s="199"/>
    </row>
    <row r="4" spans="1:9">
      <c r="A4" s="197"/>
      <c r="B4" s="198"/>
      <c r="C4" s="198"/>
      <c r="D4" s="198"/>
      <c r="E4" s="198"/>
      <c r="F4" s="198"/>
      <c r="G4" s="198"/>
      <c r="H4" s="198"/>
      <c r="I4" s="199"/>
    </row>
    <row r="5" spans="1:9" ht="20.25">
      <c r="A5" s="216" t="s">
        <v>72</v>
      </c>
      <c r="B5" s="217"/>
      <c r="C5" s="217"/>
      <c r="D5" s="217"/>
      <c r="E5" s="217"/>
      <c r="F5" s="217"/>
      <c r="G5" s="217"/>
      <c r="H5" s="217"/>
      <c r="I5" s="218"/>
    </row>
    <row r="6" spans="1:9">
      <c r="A6" s="197"/>
      <c r="B6" s="198"/>
      <c r="C6" s="198"/>
      <c r="D6" s="198"/>
      <c r="E6" s="198"/>
      <c r="F6" s="198"/>
      <c r="G6" s="198"/>
      <c r="H6" s="198"/>
      <c r="I6" s="199"/>
    </row>
    <row r="7" spans="1:9">
      <c r="A7" s="197"/>
      <c r="B7" s="198"/>
      <c r="C7" s="198"/>
      <c r="D7" s="198"/>
      <c r="E7" s="198"/>
      <c r="F7" s="198"/>
      <c r="G7" s="198"/>
      <c r="H7" s="198"/>
      <c r="I7" s="199"/>
    </row>
    <row r="8" spans="1:9">
      <c r="A8" s="197"/>
      <c r="B8" s="198"/>
      <c r="C8" s="198"/>
      <c r="D8" s="198"/>
      <c r="E8" s="198"/>
      <c r="F8" s="198"/>
      <c r="G8" s="198"/>
      <c r="H8" s="198"/>
      <c r="I8" s="199"/>
    </row>
    <row r="9" spans="1:9">
      <c r="A9" s="197"/>
      <c r="B9" s="198"/>
      <c r="C9" s="198"/>
      <c r="D9" s="198"/>
      <c r="E9" s="198"/>
      <c r="F9" s="198"/>
      <c r="G9" s="198"/>
      <c r="H9" s="198"/>
      <c r="I9" s="199"/>
    </row>
    <row r="10" spans="1:9">
      <c r="A10" s="197"/>
      <c r="B10" s="198"/>
      <c r="C10" s="198"/>
      <c r="D10" s="198"/>
      <c r="E10" s="198"/>
      <c r="F10" s="198"/>
      <c r="G10" s="198"/>
      <c r="H10" s="198"/>
      <c r="I10" s="199"/>
    </row>
    <row r="11" spans="1:9">
      <c r="A11" s="197"/>
      <c r="B11" s="198"/>
      <c r="C11" s="198"/>
      <c r="D11" s="198"/>
      <c r="E11" s="198"/>
      <c r="F11" s="198"/>
      <c r="G11" s="198"/>
      <c r="H11" s="198"/>
      <c r="I11" s="199"/>
    </row>
    <row r="12" spans="1:9" ht="15.75">
      <c r="A12" s="200" t="s">
        <v>70</v>
      </c>
      <c r="B12" s="219" t="s">
        <v>213</v>
      </c>
      <c r="C12" s="219"/>
      <c r="D12" s="219"/>
      <c r="E12" s="219"/>
      <c r="F12" s="219"/>
      <c r="G12" s="219"/>
      <c r="H12" s="219"/>
      <c r="I12" s="201" t="s">
        <v>34</v>
      </c>
    </row>
    <row r="13" spans="1:9" ht="31.5" customHeight="1">
      <c r="A13" s="202">
        <v>1</v>
      </c>
      <c r="B13" s="212" t="s">
        <v>214</v>
      </c>
      <c r="C13" s="212"/>
      <c r="D13" s="212"/>
      <c r="E13" s="212"/>
      <c r="F13" s="212"/>
      <c r="G13" s="212"/>
      <c r="H13" s="212"/>
      <c r="I13" s="203">
        <v>4.6699999999999998E-2</v>
      </c>
    </row>
    <row r="14" spans="1:9" ht="31.5" customHeight="1">
      <c r="A14" s="202">
        <v>2</v>
      </c>
      <c r="B14" s="212" t="s">
        <v>215</v>
      </c>
      <c r="C14" s="212"/>
      <c r="D14" s="212"/>
      <c r="E14" s="212"/>
      <c r="F14" s="212"/>
      <c r="G14" s="212"/>
      <c r="H14" s="212"/>
      <c r="I14" s="203">
        <v>1.21E-2</v>
      </c>
    </row>
    <row r="15" spans="1:9" ht="31.5" customHeight="1">
      <c r="A15" s="202">
        <v>3</v>
      </c>
      <c r="B15" s="212" t="s">
        <v>216</v>
      </c>
      <c r="C15" s="212"/>
      <c r="D15" s="212"/>
      <c r="E15" s="212"/>
      <c r="F15" s="212"/>
      <c r="G15" s="212"/>
      <c r="H15" s="212"/>
      <c r="I15" s="203">
        <v>7.4000000000000003E-3</v>
      </c>
    </row>
    <row r="16" spans="1:9" ht="31.5" customHeight="1">
      <c r="A16" s="202">
        <v>4</v>
      </c>
      <c r="B16" s="212" t="s">
        <v>217</v>
      </c>
      <c r="C16" s="212"/>
      <c r="D16" s="212"/>
      <c r="E16" s="212"/>
      <c r="F16" s="212"/>
      <c r="G16" s="212"/>
      <c r="H16" s="212"/>
      <c r="I16" s="203">
        <v>8.6900000000000005E-2</v>
      </c>
    </row>
    <row r="17" spans="1:9" ht="31.5" customHeight="1">
      <c r="A17" s="202">
        <v>5</v>
      </c>
      <c r="B17" s="212" t="s">
        <v>218</v>
      </c>
      <c r="C17" s="212"/>
      <c r="D17" s="212"/>
      <c r="E17" s="212"/>
      <c r="F17" s="212"/>
      <c r="G17" s="212"/>
      <c r="H17" s="212"/>
      <c r="I17" s="203">
        <v>9.7000000000000003E-3</v>
      </c>
    </row>
    <row r="18" spans="1:9" ht="31.5" customHeight="1">
      <c r="A18" s="202">
        <v>6</v>
      </c>
      <c r="B18" s="212" t="s">
        <v>219</v>
      </c>
      <c r="C18" s="212"/>
      <c r="D18" s="212"/>
      <c r="E18" s="212"/>
      <c r="F18" s="212"/>
      <c r="G18" s="212"/>
      <c r="H18" s="212"/>
      <c r="I18" s="203">
        <f>(24.23/100)-(I13+I14+I15+I16+I17)</f>
        <v>7.9500000000000015E-2</v>
      </c>
    </row>
    <row r="19" spans="1:9" ht="15.75">
      <c r="A19" s="220" t="s">
        <v>71</v>
      </c>
      <c r="B19" s="221"/>
      <c r="C19" s="221"/>
      <c r="D19" s="221"/>
      <c r="E19" s="221"/>
      <c r="F19" s="221"/>
      <c r="G19" s="221"/>
      <c r="H19" s="221"/>
      <c r="I19" s="204">
        <f>SUM(I13:I18)</f>
        <v>0.24230000000000002</v>
      </c>
    </row>
    <row r="20" spans="1:9">
      <c r="A20" s="197"/>
      <c r="B20" s="198"/>
      <c r="C20" s="198"/>
      <c r="D20" s="198"/>
      <c r="E20" s="198"/>
      <c r="F20" s="198"/>
      <c r="G20" s="198"/>
      <c r="H20" s="198"/>
      <c r="I20" s="199"/>
    </row>
    <row r="21" spans="1:9">
      <c r="A21" s="197"/>
      <c r="B21" s="198"/>
      <c r="C21" s="198"/>
      <c r="D21" s="198"/>
      <c r="E21" s="198"/>
      <c r="F21" s="198"/>
      <c r="G21" s="198"/>
      <c r="H21" s="198"/>
      <c r="I21" s="199"/>
    </row>
    <row r="22" spans="1:9">
      <c r="A22" s="197"/>
      <c r="B22" s="198"/>
      <c r="C22" s="198"/>
      <c r="D22" s="198"/>
      <c r="E22" s="198"/>
      <c r="F22" s="198"/>
      <c r="G22" s="198"/>
      <c r="H22" s="198"/>
      <c r="I22" s="199"/>
    </row>
    <row r="23" spans="1:9">
      <c r="A23" s="197"/>
      <c r="B23" s="198"/>
      <c r="C23" s="198"/>
      <c r="D23" s="198"/>
      <c r="E23" s="198"/>
      <c r="F23" s="198"/>
      <c r="G23" s="198"/>
      <c r="H23" s="198"/>
      <c r="I23" s="199"/>
    </row>
    <row r="24" spans="1:9" ht="15.75">
      <c r="A24" s="197"/>
      <c r="B24" s="198"/>
      <c r="C24" s="198"/>
      <c r="D24" s="198"/>
      <c r="E24" s="287" t="s">
        <v>225</v>
      </c>
      <c r="F24" s="198"/>
      <c r="G24" s="198"/>
      <c r="H24" s="198"/>
      <c r="I24" s="199"/>
    </row>
    <row r="25" spans="1:9" ht="15.75">
      <c r="A25" s="197"/>
      <c r="B25" s="198"/>
      <c r="C25" s="198"/>
      <c r="D25" s="198"/>
      <c r="E25" s="287" t="s">
        <v>226</v>
      </c>
      <c r="F25" s="198"/>
      <c r="G25" s="198"/>
      <c r="H25" s="198"/>
      <c r="I25" s="199"/>
    </row>
    <row r="26" spans="1:9">
      <c r="A26" s="197"/>
      <c r="B26" s="198"/>
      <c r="C26" s="198"/>
      <c r="D26" s="198"/>
      <c r="E26" s="198"/>
      <c r="F26" s="198"/>
      <c r="G26" s="198"/>
      <c r="H26" s="198"/>
      <c r="I26" s="199"/>
    </row>
    <row r="27" spans="1:9">
      <c r="A27" s="197"/>
      <c r="B27" s="198"/>
      <c r="C27" s="198"/>
      <c r="D27" s="198"/>
      <c r="E27" s="198"/>
      <c r="F27" s="198"/>
      <c r="G27" s="198"/>
      <c r="H27" s="198"/>
      <c r="I27" s="199"/>
    </row>
    <row r="28" spans="1:9">
      <c r="A28" s="197"/>
      <c r="B28" s="198"/>
      <c r="C28" s="198"/>
      <c r="D28" s="198"/>
      <c r="E28" s="198"/>
      <c r="F28" s="198"/>
      <c r="G28" s="198"/>
      <c r="H28" s="198"/>
      <c r="I28" s="199"/>
    </row>
    <row r="29" spans="1:9">
      <c r="A29" s="197"/>
      <c r="B29" s="198"/>
      <c r="C29" s="198"/>
      <c r="D29" s="198"/>
      <c r="E29" s="198"/>
      <c r="F29" s="198"/>
      <c r="G29" s="198"/>
      <c r="H29" s="198"/>
      <c r="I29" s="199"/>
    </row>
    <row r="30" spans="1:9">
      <c r="A30" s="197"/>
      <c r="B30" s="198"/>
      <c r="C30" s="198"/>
      <c r="D30" s="198"/>
      <c r="E30" s="198"/>
      <c r="F30" s="198"/>
      <c r="G30" s="198"/>
      <c r="H30" s="198"/>
      <c r="I30" s="199"/>
    </row>
    <row r="31" spans="1:9">
      <c r="A31" s="197"/>
      <c r="B31" s="198"/>
      <c r="C31" s="198"/>
      <c r="D31" s="198"/>
      <c r="E31" s="198"/>
      <c r="F31" s="198"/>
      <c r="G31" s="198"/>
      <c r="H31" s="198"/>
      <c r="I31" s="199"/>
    </row>
    <row r="32" spans="1:9">
      <c r="A32" s="222" t="s">
        <v>221</v>
      </c>
      <c r="B32" s="223"/>
      <c r="C32" s="223"/>
      <c r="D32" s="223"/>
      <c r="E32" s="223"/>
      <c r="F32" s="223"/>
      <c r="G32" s="223"/>
      <c r="H32" s="223"/>
      <c r="I32" s="224"/>
    </row>
    <row r="33" spans="1:9">
      <c r="A33" s="197"/>
      <c r="B33" s="198"/>
      <c r="C33" s="198"/>
      <c r="D33" s="198"/>
      <c r="E33" s="198"/>
      <c r="F33" s="198"/>
      <c r="G33" s="198"/>
      <c r="H33" s="198"/>
      <c r="I33" s="199"/>
    </row>
    <row r="34" spans="1:9" ht="15.75" thickBot="1">
      <c r="A34" s="205"/>
      <c r="B34" s="206"/>
      <c r="C34" s="206"/>
      <c r="D34" s="206"/>
      <c r="E34" s="206"/>
      <c r="F34" s="206"/>
      <c r="G34" s="206"/>
      <c r="H34" s="206"/>
      <c r="I34" s="207"/>
    </row>
  </sheetData>
  <mergeCells count="11">
    <mergeCell ref="B16:H16"/>
    <mergeCell ref="B17:H17"/>
    <mergeCell ref="B18:H18"/>
    <mergeCell ref="A19:H19"/>
    <mergeCell ref="A32:I32"/>
    <mergeCell ref="B15:H15"/>
    <mergeCell ref="A2:I2"/>
    <mergeCell ref="A5:I5"/>
    <mergeCell ref="B12:H12"/>
    <mergeCell ref="B13:H13"/>
    <mergeCell ref="B14:H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&amp;L__________________________
     Responsável Técnico&amp;R__________________________
Visto da Administração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4"/>
  <sheetViews>
    <sheetView showGridLines="0" zoomScale="83" zoomScaleNormal="83" zoomScaleSheetLayoutView="50" workbookViewId="0">
      <selection activeCell="R32" sqref="R32"/>
    </sheetView>
  </sheetViews>
  <sheetFormatPr defaultRowHeight="12.75" outlineLevelRow="1"/>
  <cols>
    <col min="1" max="1" width="8.625" style="5" customWidth="1"/>
    <col min="2" max="2" width="65.875" style="6" customWidth="1"/>
    <col min="3" max="3" width="15.125" style="1" customWidth="1"/>
    <col min="4" max="9" width="12.125" style="1" customWidth="1"/>
    <col min="10" max="10" width="16.375" style="1" customWidth="1"/>
    <col min="11" max="11" width="14" style="1" customWidth="1"/>
    <col min="12" max="16384" width="9" style="1"/>
  </cols>
  <sheetData>
    <row r="1" spans="1:11" ht="12.75" customHeight="1">
      <c r="A1" s="243" t="s">
        <v>84</v>
      </c>
      <c r="B1" s="244"/>
      <c r="C1" s="244"/>
      <c r="D1" s="244"/>
      <c r="E1" s="244"/>
      <c r="F1" s="244"/>
      <c r="G1" s="244"/>
      <c r="H1" s="244"/>
      <c r="I1" s="245"/>
    </row>
    <row r="2" spans="1:11" ht="15" customHeight="1" thickBot="1">
      <c r="A2" s="246"/>
      <c r="B2" s="247"/>
      <c r="C2" s="247"/>
      <c r="D2" s="247"/>
      <c r="E2" s="247"/>
      <c r="F2" s="247"/>
      <c r="G2" s="247"/>
      <c r="H2" s="247"/>
      <c r="I2" s="248"/>
    </row>
    <row r="3" spans="1:11" ht="14.25" customHeight="1">
      <c r="A3" s="78"/>
      <c r="B3" s="47"/>
      <c r="C3" s="48"/>
      <c r="D3" s="249" t="s">
        <v>85</v>
      </c>
      <c r="E3" s="250"/>
      <c r="F3" s="250"/>
      <c r="G3" s="250"/>
      <c r="H3" s="250"/>
      <c r="I3" s="251"/>
    </row>
    <row r="4" spans="1:11" ht="15" customHeight="1">
      <c r="A4" s="78"/>
      <c r="B4" s="49"/>
      <c r="C4" s="48"/>
      <c r="D4" s="252"/>
      <c r="E4" s="253"/>
      <c r="F4" s="253"/>
      <c r="G4" s="253"/>
      <c r="H4" s="253"/>
      <c r="I4" s="254"/>
    </row>
    <row r="5" spans="1:11" ht="12.75" customHeight="1">
      <c r="A5" s="79"/>
      <c r="B5" s="46"/>
      <c r="C5" s="46"/>
      <c r="D5" s="252"/>
      <c r="E5" s="253"/>
      <c r="F5" s="253"/>
      <c r="G5" s="253"/>
      <c r="H5" s="253"/>
      <c r="I5" s="254"/>
    </row>
    <row r="6" spans="1:11" ht="12.75" customHeight="1">
      <c r="A6" s="79"/>
      <c r="B6" s="86"/>
      <c r="C6" s="46"/>
      <c r="D6" s="252"/>
      <c r="E6" s="253"/>
      <c r="F6" s="253"/>
      <c r="G6" s="253"/>
      <c r="H6" s="253"/>
      <c r="I6" s="254"/>
    </row>
    <row r="7" spans="1:11" ht="13.5" customHeight="1" thickBot="1">
      <c r="A7" s="80"/>
      <c r="B7" s="86"/>
      <c r="C7" s="46"/>
      <c r="D7" s="255"/>
      <c r="E7" s="256"/>
      <c r="F7" s="256"/>
      <c r="G7" s="256"/>
      <c r="H7" s="256"/>
      <c r="I7" s="257"/>
    </row>
    <row r="8" spans="1:11" ht="27.75" customHeight="1" thickBot="1">
      <c r="A8" s="38" t="s">
        <v>0</v>
      </c>
      <c r="B8" s="38" t="s">
        <v>3</v>
      </c>
      <c r="C8" s="39" t="s">
        <v>6</v>
      </c>
      <c r="D8" s="39" t="s">
        <v>86</v>
      </c>
      <c r="E8" s="39" t="s">
        <v>87</v>
      </c>
      <c r="F8" s="39" t="s">
        <v>88</v>
      </c>
      <c r="G8" s="39" t="s">
        <v>89</v>
      </c>
      <c r="H8" s="39" t="s">
        <v>90</v>
      </c>
      <c r="I8" s="39" t="s">
        <v>91</v>
      </c>
    </row>
    <row r="9" spans="1:11" ht="16.5" customHeight="1" thickBot="1">
      <c r="A9" s="58"/>
      <c r="B9" s="59"/>
      <c r="C9" s="60"/>
      <c r="D9" s="65">
        <v>0.45</v>
      </c>
      <c r="E9" s="65">
        <v>0.2</v>
      </c>
      <c r="F9" s="65">
        <v>0.2</v>
      </c>
      <c r="G9" s="65">
        <v>0.15</v>
      </c>
      <c r="H9" s="65"/>
      <c r="I9" s="66"/>
      <c r="J9" s="69">
        <f>SUM(D9:I9)-1</f>
        <v>0</v>
      </c>
    </row>
    <row r="10" spans="1:11" ht="16.5" customHeight="1" thickBot="1">
      <c r="A10" s="71">
        <v>1</v>
      </c>
      <c r="B10" s="61" t="str">
        <f>RESUMO!D10</f>
        <v xml:space="preserve">SERVIÇOS PRELIMINARES </v>
      </c>
      <c r="C10" s="55">
        <f>RESUMO!J10</f>
        <v>7786.5500000000011</v>
      </c>
      <c r="D10" s="64">
        <f>TRUNC(D9*$C10,3)</f>
        <v>3503.9470000000001</v>
      </c>
      <c r="E10" s="64">
        <f t="shared" ref="E10:I10" si="0">TRUNC(E9*$C10,3)</f>
        <v>1557.31</v>
      </c>
      <c r="F10" s="64">
        <f t="shared" si="0"/>
        <v>1557.31</v>
      </c>
      <c r="G10" s="64">
        <f t="shared" si="0"/>
        <v>1167.982</v>
      </c>
      <c r="H10" s="64">
        <f t="shared" si="0"/>
        <v>0</v>
      </c>
      <c r="I10" s="64">
        <f t="shared" si="0"/>
        <v>0</v>
      </c>
      <c r="J10" s="63">
        <f>SUM(D10:I10)</f>
        <v>7786.5489999999991</v>
      </c>
      <c r="K10" s="70">
        <f>J10-C10</f>
        <v>-1.0000000020227162E-3</v>
      </c>
    </row>
    <row r="11" spans="1:11" ht="16.5" customHeight="1" thickBot="1">
      <c r="A11" s="72"/>
      <c r="B11" s="24"/>
      <c r="C11" s="73"/>
      <c r="D11" s="67">
        <v>1</v>
      </c>
      <c r="E11" s="67"/>
      <c r="F11" s="67"/>
      <c r="G11" s="67"/>
      <c r="H11" s="67"/>
      <c r="I11" s="68"/>
      <c r="J11" s="69">
        <f t="shared" ref="J11:J19" si="1">SUM(D11:I11)-1</f>
        <v>0</v>
      </c>
    </row>
    <row r="12" spans="1:11" ht="16.5" customHeight="1" thickBot="1">
      <c r="A12" s="71">
        <v>2</v>
      </c>
      <c r="B12" s="61" t="str">
        <f>RESUMO!D17</f>
        <v>DRENAGEM PLUVIAL</v>
      </c>
      <c r="C12" s="55">
        <f>RESUMO!J17</f>
        <v>88417.22</v>
      </c>
      <c r="D12" s="64">
        <f>TRUNC(D11*$C12,3)</f>
        <v>88417.22</v>
      </c>
      <c r="E12" s="64">
        <f t="shared" ref="E12" si="2">TRUNC(E11*$C12,3)</f>
        <v>0</v>
      </c>
      <c r="F12" s="64">
        <f t="shared" ref="F12" si="3">TRUNC(F11*$C12,3)</f>
        <v>0</v>
      </c>
      <c r="G12" s="64">
        <f t="shared" ref="G12" si="4">TRUNC(G11*$C12,3)</f>
        <v>0</v>
      </c>
      <c r="H12" s="64">
        <f t="shared" ref="H12" si="5">TRUNC(H11*$C12,3)</f>
        <v>0</v>
      </c>
      <c r="I12" s="64">
        <f t="shared" ref="I12" si="6">TRUNC(I11*$C12,3)</f>
        <v>0</v>
      </c>
      <c r="J12" s="63">
        <f>SUM(D12:I12)</f>
        <v>88417.22</v>
      </c>
      <c r="K12" s="70">
        <f>J12-C12</f>
        <v>0</v>
      </c>
    </row>
    <row r="13" spans="1:11" ht="16.5" customHeight="1" thickBot="1">
      <c r="A13" s="58"/>
      <c r="B13" s="59"/>
      <c r="C13" s="60"/>
      <c r="D13" s="67"/>
      <c r="E13" s="67">
        <v>0.2</v>
      </c>
      <c r="F13" s="67">
        <v>0.4</v>
      </c>
      <c r="G13" s="67">
        <v>0.4</v>
      </c>
      <c r="H13" s="67"/>
      <c r="I13" s="68"/>
      <c r="J13" s="69">
        <f t="shared" si="1"/>
        <v>0</v>
      </c>
    </row>
    <row r="14" spans="1:11" ht="16.5" customHeight="1" thickBot="1">
      <c r="A14" s="71">
        <v>3</v>
      </c>
      <c r="B14" s="61" t="str">
        <f>RESUMO!D34</f>
        <v>IMPLANTAÇÃO DE PAVIMENTAÇÃO</v>
      </c>
      <c r="C14" s="55">
        <f>RESUMO!J34</f>
        <v>518541.11</v>
      </c>
      <c r="D14" s="64">
        <f>TRUNC(D13*$C14,3)</f>
        <v>0</v>
      </c>
      <c r="E14" s="64">
        <f t="shared" ref="E14:E16" si="7">TRUNC(E13*$C14,3)</f>
        <v>103708.22199999999</v>
      </c>
      <c r="F14" s="64">
        <f t="shared" ref="F14:F16" si="8">TRUNC(F13*$C14,3)</f>
        <v>207416.44399999999</v>
      </c>
      <c r="G14" s="64">
        <f t="shared" ref="G14:G16" si="9">TRUNC(G13*$C14,3)</f>
        <v>207416.44399999999</v>
      </c>
      <c r="H14" s="64">
        <f t="shared" ref="H14:H16" si="10">TRUNC(H13*$C14,3)</f>
        <v>0</v>
      </c>
      <c r="I14" s="64">
        <f t="shared" ref="I14:I16" si="11">TRUNC(I13*$C14,3)</f>
        <v>0</v>
      </c>
      <c r="J14" s="63">
        <f>SUM(D14:I14)</f>
        <v>518541.11</v>
      </c>
      <c r="K14" s="70">
        <f>J14-C14</f>
        <v>0</v>
      </c>
    </row>
    <row r="15" spans="1:11" ht="16.5" customHeight="1" thickBot="1">
      <c r="A15" s="58"/>
      <c r="B15" s="59"/>
      <c r="C15" s="60"/>
      <c r="D15" s="67"/>
      <c r="E15" s="67">
        <v>0.8</v>
      </c>
      <c r="F15" s="67">
        <v>0.2</v>
      </c>
      <c r="G15" s="67"/>
      <c r="H15" s="67"/>
      <c r="I15" s="68"/>
      <c r="J15" s="69">
        <f t="shared" ref="J15" si="12">SUM(D15:I15)-1</f>
        <v>0</v>
      </c>
    </row>
    <row r="16" spans="1:11" ht="16.5" customHeight="1" thickBot="1">
      <c r="A16" s="71">
        <v>4</v>
      </c>
      <c r="B16" s="61" t="str">
        <f>RESUMO!D47</f>
        <v>CAPEAMENTO ASFÁLTICO</v>
      </c>
      <c r="C16" s="55">
        <f>RESUMO!J47</f>
        <v>17205.510000000002</v>
      </c>
      <c r="D16" s="64">
        <f>TRUNC(D15*$C16,3)</f>
        <v>0</v>
      </c>
      <c r="E16" s="64">
        <f t="shared" si="7"/>
        <v>13764.407999999999</v>
      </c>
      <c r="F16" s="64">
        <f t="shared" si="8"/>
        <v>3441.1019999999999</v>
      </c>
      <c r="G16" s="64">
        <f t="shared" si="9"/>
        <v>0</v>
      </c>
      <c r="H16" s="64">
        <f t="shared" si="10"/>
        <v>0</v>
      </c>
      <c r="I16" s="64">
        <f t="shared" si="11"/>
        <v>0</v>
      </c>
      <c r="J16" s="63">
        <f>SUM(D16:I16)</f>
        <v>17205.509999999998</v>
      </c>
      <c r="K16" s="70">
        <f>J16-C16</f>
        <v>0</v>
      </c>
    </row>
    <row r="17" spans="1:11" ht="16.5" customHeight="1" thickBot="1">
      <c r="A17" s="58"/>
      <c r="B17" s="59"/>
      <c r="C17" s="74"/>
      <c r="D17" s="67">
        <v>0.8</v>
      </c>
      <c r="E17" s="67">
        <v>0.2</v>
      </c>
      <c r="F17" s="67"/>
      <c r="G17" s="67"/>
      <c r="H17" s="67"/>
      <c r="I17" s="68"/>
      <c r="J17" s="69">
        <f t="shared" si="1"/>
        <v>0</v>
      </c>
    </row>
    <row r="18" spans="1:11" ht="16.5" customHeight="1" thickBot="1">
      <c r="A18" s="71">
        <v>5</v>
      </c>
      <c r="B18" s="61" t="str">
        <f>RESUMO!D56</f>
        <v>PASSEIO EM CONCRETO</v>
      </c>
      <c r="C18" s="55">
        <f>RESUMO!J56</f>
        <v>107769.76</v>
      </c>
      <c r="D18" s="64">
        <f>TRUNC(D17*$C18,3)</f>
        <v>86215.808000000005</v>
      </c>
      <c r="E18" s="64">
        <f t="shared" ref="E18" si="13">TRUNC(E17*$C18,3)</f>
        <v>21553.952000000001</v>
      </c>
      <c r="F18" s="64">
        <f t="shared" ref="F18" si="14">TRUNC(F17*$C18,3)</f>
        <v>0</v>
      </c>
      <c r="G18" s="64">
        <f t="shared" ref="G18" si="15">TRUNC(G17*$C18,3)</f>
        <v>0</v>
      </c>
      <c r="H18" s="64">
        <f t="shared" ref="H18" si="16">TRUNC(H17*$C18,3)</f>
        <v>0</v>
      </c>
      <c r="I18" s="64">
        <f t="shared" ref="I18" si="17">TRUNC(I17*$C18,3)</f>
        <v>0</v>
      </c>
      <c r="J18" s="63">
        <f>SUM(D18:I18)</f>
        <v>107769.76000000001</v>
      </c>
      <c r="K18" s="70">
        <f>J18-C18</f>
        <v>0</v>
      </c>
    </row>
    <row r="19" spans="1:11" ht="16.5" customHeight="1" thickBot="1">
      <c r="A19" s="58"/>
      <c r="B19" s="59"/>
      <c r="C19" s="60"/>
      <c r="D19" s="67">
        <v>0.25</v>
      </c>
      <c r="E19" s="67">
        <v>0.25</v>
      </c>
      <c r="F19" s="67">
        <v>0.3</v>
      </c>
      <c r="G19" s="67">
        <v>0.15</v>
      </c>
      <c r="H19" s="67">
        <v>0.05</v>
      </c>
      <c r="I19" s="68"/>
      <c r="J19" s="69">
        <f t="shared" si="1"/>
        <v>0</v>
      </c>
    </row>
    <row r="20" spans="1:11" ht="16.5" customHeight="1" thickBot="1">
      <c r="A20" s="71">
        <v>6</v>
      </c>
      <c r="B20" s="61" t="str">
        <f>RESUMO!D66</f>
        <v>SINALIZAÇÃO DA PISTA</v>
      </c>
      <c r="C20" s="55">
        <f>RESUMO!J66</f>
        <v>22150.86</v>
      </c>
      <c r="D20" s="64">
        <f>TRUNC(D19*$C20,3)</f>
        <v>5537.7150000000001</v>
      </c>
      <c r="E20" s="64">
        <f t="shared" ref="E20" si="18">TRUNC(E19*$C20,3)</f>
        <v>5537.7150000000001</v>
      </c>
      <c r="F20" s="64">
        <f t="shared" ref="F20" si="19">TRUNC(F19*$C20,3)</f>
        <v>6645.2579999999998</v>
      </c>
      <c r="G20" s="64">
        <f t="shared" ref="G20" si="20">TRUNC(G19*$C20,3)</f>
        <v>3322.6289999999999</v>
      </c>
      <c r="H20" s="64">
        <f t="shared" ref="H20" si="21">TRUNC(H19*$C20,3)</f>
        <v>1107.5429999999999</v>
      </c>
      <c r="I20" s="64">
        <f t="shared" ref="I20" si="22">TRUNC(I19*$C20,3)</f>
        <v>0</v>
      </c>
      <c r="J20" s="63">
        <f>SUM(D20:I20)</f>
        <v>22150.860000000004</v>
      </c>
      <c r="K20" s="70">
        <f>J20-C20</f>
        <v>0</v>
      </c>
    </row>
    <row r="21" spans="1:11" ht="16.5" customHeight="1" outlineLevel="1" thickBot="1">
      <c r="A21" s="75"/>
      <c r="B21" s="76"/>
      <c r="C21" s="77"/>
      <c r="D21" s="67"/>
      <c r="E21" s="67"/>
      <c r="F21" s="67"/>
      <c r="G21" s="67"/>
      <c r="H21" s="67"/>
      <c r="I21" s="68"/>
      <c r="J21" s="69"/>
    </row>
    <row r="22" spans="1:11" ht="16.5" customHeight="1" thickBot="1">
      <c r="A22" s="56" t="s">
        <v>117</v>
      </c>
      <c r="B22" s="57"/>
      <c r="C22" s="55">
        <f>C20+C18+C16+C14+C12+C10</f>
        <v>761871.01</v>
      </c>
      <c r="D22" s="62">
        <f>SUM(D10+D12+D14+D18+D20+D16)</f>
        <v>183674.69</v>
      </c>
      <c r="E22" s="62">
        <f t="shared" ref="E22:I22" si="23">SUM(E10+E12+E14+E18+E20+E16)</f>
        <v>146121.60699999999</v>
      </c>
      <c r="F22" s="62">
        <f t="shared" si="23"/>
        <v>219060.114</v>
      </c>
      <c r="G22" s="62">
        <f t="shared" si="23"/>
        <v>211907.05499999996</v>
      </c>
      <c r="H22" s="62">
        <f t="shared" si="23"/>
        <v>1107.5429999999999</v>
      </c>
      <c r="I22" s="62">
        <f t="shared" si="23"/>
        <v>0</v>
      </c>
      <c r="J22" s="63">
        <f>SUM(D22:I22)</f>
        <v>761871.00899999996</v>
      </c>
      <c r="K22" s="70">
        <f>J22-C22</f>
        <v>-1.0000000474974513E-3</v>
      </c>
    </row>
    <row r="23" spans="1:11" ht="16.5" customHeight="1" thickBot="1">
      <c r="A23" s="56" t="s">
        <v>118</v>
      </c>
      <c r="B23" s="57"/>
      <c r="C23" s="55"/>
      <c r="D23" s="62">
        <f>D22</f>
        <v>183674.69</v>
      </c>
      <c r="E23" s="55">
        <f>E22+D23</f>
        <v>329796.29700000002</v>
      </c>
      <c r="F23" s="55">
        <f t="shared" ref="F23:I23" si="24">F22+E23</f>
        <v>548856.41100000008</v>
      </c>
      <c r="G23" s="55">
        <f t="shared" si="24"/>
        <v>760763.46600000001</v>
      </c>
      <c r="H23" s="55">
        <f t="shared" si="24"/>
        <v>761871.00899999996</v>
      </c>
      <c r="I23" s="55">
        <f t="shared" si="24"/>
        <v>761871.00899999996</v>
      </c>
      <c r="J23" s="63">
        <f>I23</f>
        <v>761871.00899999996</v>
      </c>
      <c r="K23" s="70">
        <f>J23-C24</f>
        <v>-1.0000000474974513E-3</v>
      </c>
    </row>
    <row r="24" spans="1:11" ht="16.5" customHeight="1" thickBot="1">
      <c r="A24" s="56" t="s">
        <v>119</v>
      </c>
      <c r="B24" s="57"/>
      <c r="C24" s="55">
        <f>RESUMO!J73</f>
        <v>761871.01</v>
      </c>
      <c r="D24" s="62"/>
      <c r="E24" s="55"/>
      <c r="F24" s="55"/>
      <c r="G24" s="55"/>
      <c r="H24" s="55"/>
      <c r="I24" s="55"/>
      <c r="J24" s="63"/>
      <c r="K24" s="70"/>
    </row>
  </sheetData>
  <mergeCells count="2">
    <mergeCell ref="A1:I2"/>
    <mergeCell ref="D3:I7"/>
  </mergeCells>
  <conditionalFormatting sqref="D10:I10">
    <cfRule type="cellIs" dxfId="5" priority="43" operator="notEqual">
      <formula>0</formula>
    </cfRule>
  </conditionalFormatting>
  <conditionalFormatting sqref="D12:I12">
    <cfRule type="cellIs" dxfId="4" priority="8" operator="notEqual">
      <formula>0</formula>
    </cfRule>
  </conditionalFormatting>
  <conditionalFormatting sqref="D14:I14">
    <cfRule type="cellIs" dxfId="3" priority="7" operator="notEqual">
      <formula>0</formula>
    </cfRule>
  </conditionalFormatting>
  <conditionalFormatting sqref="D18:I18">
    <cfRule type="cellIs" dxfId="2" priority="6" operator="notEqual">
      <formula>0</formula>
    </cfRule>
  </conditionalFormatting>
  <conditionalFormatting sqref="D20:I20">
    <cfRule type="cellIs" dxfId="1" priority="5" operator="notEqual">
      <formula>0</formula>
    </cfRule>
  </conditionalFormatting>
  <conditionalFormatting sqref="D16:I16">
    <cfRule type="cellIs" dxfId="0" priority="1" operator="notEqual">
      <formula>0</formula>
    </cfRule>
  </conditionalFormatting>
  <printOptions horizontalCentered="1"/>
  <pageMargins left="0.27559055118110237" right="0.35433070866141736" top="1.1811023622047245" bottom="0.39370078740157483" header="0.35433070866141736" footer="0.19685039370078741"/>
  <pageSetup paperSize="9" scale="78" fitToHeight="15" orientation="landscape" r:id="rId1"/>
  <headerFooter alignWithMargins="0">
    <oddFooter>Página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view="pageBreakPreview" zoomScale="85" zoomScaleNormal="100" zoomScaleSheetLayoutView="85" workbookViewId="0">
      <selection activeCell="G36" sqref="G36"/>
    </sheetView>
  </sheetViews>
  <sheetFormatPr defaultRowHeight="12.75"/>
  <cols>
    <col min="1" max="5" width="9" style="166"/>
    <col min="6" max="6" width="13.5" style="166" customWidth="1"/>
    <col min="7" max="12" width="12.875" style="166" customWidth="1"/>
    <col min="13" max="16384" width="9" style="166"/>
  </cols>
  <sheetData>
    <row r="1" spans="1:12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</row>
    <row r="2" spans="1:12" ht="14.25" customHeight="1">
      <c r="A2" s="272" t="s">
        <v>185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4"/>
    </row>
    <row r="3" spans="1:12">
      <c r="A3" s="272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4"/>
    </row>
    <row r="4" spans="1:12">
      <c r="A4" s="275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7"/>
    </row>
    <row r="5" spans="1:12">
      <c r="A5" s="278" t="s">
        <v>186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80"/>
    </row>
    <row r="6" spans="1:12">
      <c r="A6" s="267" t="s">
        <v>0</v>
      </c>
      <c r="B6" s="267" t="s">
        <v>187</v>
      </c>
      <c r="C6" s="267"/>
      <c r="D6" s="267"/>
      <c r="E6" s="267"/>
      <c r="F6" s="268" t="s">
        <v>119</v>
      </c>
      <c r="G6" s="271" t="s">
        <v>85</v>
      </c>
      <c r="H6" s="271"/>
      <c r="I6" s="271"/>
      <c r="J6" s="271"/>
      <c r="K6" s="271"/>
      <c r="L6" s="271"/>
    </row>
    <row r="7" spans="1:12">
      <c r="A7" s="267"/>
      <c r="B7" s="267"/>
      <c r="C7" s="267"/>
      <c r="D7" s="267"/>
      <c r="E7" s="267"/>
      <c r="F7" s="269"/>
      <c r="G7" s="167" t="s">
        <v>188</v>
      </c>
      <c r="H7" s="167" t="s">
        <v>189</v>
      </c>
      <c r="I7" s="167" t="s">
        <v>190</v>
      </c>
      <c r="J7" s="167" t="s">
        <v>191</v>
      </c>
      <c r="K7" s="167" t="s">
        <v>192</v>
      </c>
      <c r="L7" s="167" t="s">
        <v>193</v>
      </c>
    </row>
    <row r="8" spans="1:12">
      <c r="A8" s="267"/>
      <c r="B8" s="267"/>
      <c r="C8" s="267"/>
      <c r="D8" s="267"/>
      <c r="E8" s="267"/>
      <c r="F8" s="270"/>
      <c r="G8" s="168" t="s">
        <v>194</v>
      </c>
      <c r="H8" s="168" t="s">
        <v>194</v>
      </c>
      <c r="I8" s="168" t="s">
        <v>194</v>
      </c>
      <c r="J8" s="168" t="s">
        <v>194</v>
      </c>
      <c r="K8" s="168" t="s">
        <v>194</v>
      </c>
      <c r="L8" s="168" t="s">
        <v>194</v>
      </c>
    </row>
    <row r="9" spans="1:12" ht="17.25" customHeight="1">
      <c r="A9" s="169" t="s">
        <v>195</v>
      </c>
      <c r="B9" s="170" t="str">
        <f>CRONOGRAMA!B10</f>
        <v xml:space="preserve">SERVIÇOS PRELIMINARES </v>
      </c>
      <c r="C9" s="171"/>
      <c r="D9" s="171"/>
      <c r="E9" s="171"/>
      <c r="F9" s="172">
        <f>CRONOGRAMA!C10</f>
        <v>7786.5500000000011</v>
      </c>
      <c r="G9" s="173">
        <f>CRONOGRAMA!D10</f>
        <v>3503.9470000000001</v>
      </c>
      <c r="H9" s="173">
        <f>CRONOGRAMA!E10</f>
        <v>1557.31</v>
      </c>
      <c r="I9" s="173">
        <f>CRONOGRAMA!F10</f>
        <v>1557.31</v>
      </c>
      <c r="J9" s="173">
        <f>CRONOGRAMA!G10</f>
        <v>1167.982</v>
      </c>
      <c r="K9" s="173">
        <f>CRONOGRAMA!H10</f>
        <v>0</v>
      </c>
      <c r="L9" s="173">
        <f>CRONOGRAMA!I10</f>
        <v>0</v>
      </c>
    </row>
    <row r="10" spans="1:12" ht="17.25" customHeight="1">
      <c r="A10" s="174" t="s">
        <v>196</v>
      </c>
      <c r="B10" s="175" t="str">
        <f>CRONOGRAMA!B12</f>
        <v>DRENAGEM PLUVIAL</v>
      </c>
      <c r="C10" s="176"/>
      <c r="D10" s="176"/>
      <c r="E10" s="176"/>
      <c r="F10" s="172">
        <f>CRONOGRAMA!C12</f>
        <v>88417.22</v>
      </c>
      <c r="G10" s="173">
        <f>CRONOGRAMA!D12</f>
        <v>88417.22</v>
      </c>
      <c r="H10" s="173">
        <f>CRONOGRAMA!E12</f>
        <v>0</v>
      </c>
      <c r="I10" s="173">
        <f>CRONOGRAMA!F12</f>
        <v>0</v>
      </c>
      <c r="J10" s="173">
        <f>CRONOGRAMA!G12</f>
        <v>0</v>
      </c>
      <c r="K10" s="173">
        <f>CRONOGRAMA!H12</f>
        <v>0</v>
      </c>
      <c r="L10" s="173">
        <f>CRONOGRAMA!I12</f>
        <v>0</v>
      </c>
    </row>
    <row r="11" spans="1:12" ht="17.25" customHeight="1">
      <c r="A11" s="174" t="s">
        <v>197</v>
      </c>
      <c r="B11" s="175" t="str">
        <f>CRONOGRAMA!B14</f>
        <v>IMPLANTAÇÃO DE PAVIMENTAÇÃO</v>
      </c>
      <c r="C11" s="176"/>
      <c r="D11" s="176"/>
      <c r="E11" s="176"/>
      <c r="F11" s="172">
        <f>CRONOGRAMA!C14</f>
        <v>518541.11</v>
      </c>
      <c r="G11" s="173">
        <f>CRONOGRAMA!D14</f>
        <v>0</v>
      </c>
      <c r="H11" s="173">
        <f>CRONOGRAMA!E14</f>
        <v>103708.22199999999</v>
      </c>
      <c r="I11" s="173">
        <f>CRONOGRAMA!F14</f>
        <v>207416.44399999999</v>
      </c>
      <c r="J11" s="173">
        <f>CRONOGRAMA!G14</f>
        <v>207416.44399999999</v>
      </c>
      <c r="K11" s="173">
        <f>CRONOGRAMA!H14</f>
        <v>0</v>
      </c>
      <c r="L11" s="173">
        <f>CRONOGRAMA!I14</f>
        <v>0</v>
      </c>
    </row>
    <row r="12" spans="1:12" ht="17.25" customHeight="1">
      <c r="A12" s="174" t="s">
        <v>198</v>
      </c>
      <c r="B12" s="175" t="str">
        <f>CRONOGRAMA!B16</f>
        <v>CAPEAMENTO ASFÁLTICO</v>
      </c>
      <c r="C12" s="176"/>
      <c r="D12" s="176"/>
      <c r="E12" s="176"/>
      <c r="F12" s="172">
        <f>CRONOGRAMA!C16</f>
        <v>17205.510000000002</v>
      </c>
      <c r="G12" s="173">
        <f>CRONOGRAMA!D16</f>
        <v>0</v>
      </c>
      <c r="H12" s="173">
        <f>CRONOGRAMA!E16</f>
        <v>13764.407999999999</v>
      </c>
      <c r="I12" s="173">
        <f>CRONOGRAMA!F16</f>
        <v>3441.1019999999999</v>
      </c>
      <c r="J12" s="173">
        <f>CRONOGRAMA!G16</f>
        <v>0</v>
      </c>
      <c r="K12" s="173">
        <f>CRONOGRAMA!H16</f>
        <v>0</v>
      </c>
      <c r="L12" s="173">
        <f>CRONOGRAMA!I16</f>
        <v>0</v>
      </c>
    </row>
    <row r="13" spans="1:12" ht="17.25" customHeight="1">
      <c r="A13" s="174" t="s">
        <v>199</v>
      </c>
      <c r="B13" s="175" t="str">
        <f>CRONOGRAMA!B18</f>
        <v>PASSEIO EM CONCRETO</v>
      </c>
      <c r="C13" s="176"/>
      <c r="D13" s="176"/>
      <c r="E13" s="176"/>
      <c r="F13" s="172">
        <f>CRONOGRAMA!C18</f>
        <v>107769.76</v>
      </c>
      <c r="G13" s="173">
        <f>CRONOGRAMA!D18</f>
        <v>86215.808000000005</v>
      </c>
      <c r="H13" s="173">
        <f>CRONOGRAMA!E18</f>
        <v>21553.952000000001</v>
      </c>
      <c r="I13" s="173">
        <f>CRONOGRAMA!F18</f>
        <v>0</v>
      </c>
      <c r="J13" s="173">
        <f>CRONOGRAMA!G18</f>
        <v>0</v>
      </c>
      <c r="K13" s="173">
        <f>CRONOGRAMA!H18</f>
        <v>0</v>
      </c>
      <c r="L13" s="173">
        <f>CRONOGRAMA!I18</f>
        <v>0</v>
      </c>
    </row>
    <row r="14" spans="1:12" ht="19.5" customHeight="1">
      <c r="A14" s="174" t="s">
        <v>200</v>
      </c>
      <c r="B14" s="192" t="str">
        <f>CRONOGRAMA!B20</f>
        <v>SINALIZAÇÃO DA PISTA</v>
      </c>
      <c r="C14" s="178"/>
      <c r="D14" s="178"/>
      <c r="E14" s="178"/>
      <c r="F14" s="172">
        <f>CRONOGRAMA!C20</f>
        <v>22150.86</v>
      </c>
      <c r="G14" s="173">
        <f>CRONOGRAMA!D20</f>
        <v>5537.7150000000001</v>
      </c>
      <c r="H14" s="173">
        <f>CRONOGRAMA!E20</f>
        <v>5537.7150000000001</v>
      </c>
      <c r="I14" s="173">
        <f>CRONOGRAMA!F20</f>
        <v>6645.2579999999998</v>
      </c>
      <c r="J14" s="173">
        <f>CRONOGRAMA!G20</f>
        <v>3322.6289999999999</v>
      </c>
      <c r="K14" s="173">
        <f>CRONOGRAMA!H20</f>
        <v>1107.5429999999999</v>
      </c>
      <c r="L14" s="173">
        <f>CRONOGRAMA!I20</f>
        <v>0</v>
      </c>
    </row>
    <row r="15" spans="1:12" ht="20.100000000000001" customHeight="1">
      <c r="A15" s="258" t="s">
        <v>71</v>
      </c>
      <c r="B15" s="259"/>
      <c r="C15" s="259"/>
      <c r="D15" s="259"/>
      <c r="E15" s="260"/>
      <c r="F15" s="179">
        <f>SUM(F9:F14)</f>
        <v>761871.01</v>
      </c>
      <c r="G15" s="173">
        <f>SUM(G9:G14)</f>
        <v>183674.69</v>
      </c>
      <c r="H15" s="173">
        <f t="shared" ref="H15:L15" si="0">SUM(H9:H14)</f>
        <v>146121.60699999999</v>
      </c>
      <c r="I15" s="173">
        <f t="shared" si="0"/>
        <v>219060.114</v>
      </c>
      <c r="J15" s="173">
        <f t="shared" si="0"/>
        <v>211907.05499999996</v>
      </c>
      <c r="K15" s="173">
        <f t="shared" si="0"/>
        <v>1107.5429999999999</v>
      </c>
      <c r="L15" s="173">
        <f t="shared" si="0"/>
        <v>0</v>
      </c>
    </row>
    <row r="16" spans="1:12" ht="20.100000000000001" customHeight="1">
      <c r="A16" s="264" t="s">
        <v>201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6"/>
    </row>
    <row r="17" spans="1:12">
      <c r="A17" s="267" t="s">
        <v>0</v>
      </c>
      <c r="B17" s="267" t="s">
        <v>202</v>
      </c>
      <c r="C17" s="267"/>
      <c r="D17" s="267"/>
      <c r="E17" s="267"/>
      <c r="F17" s="268" t="s">
        <v>119</v>
      </c>
      <c r="G17" s="271" t="s">
        <v>203</v>
      </c>
      <c r="H17" s="271"/>
      <c r="I17" s="271"/>
      <c r="J17" s="271"/>
      <c r="K17" s="271"/>
      <c r="L17" s="271"/>
    </row>
    <row r="18" spans="1:12">
      <c r="A18" s="267"/>
      <c r="B18" s="267"/>
      <c r="C18" s="267"/>
      <c r="D18" s="267"/>
      <c r="E18" s="267"/>
      <c r="F18" s="269"/>
      <c r="G18" s="167" t="s">
        <v>188</v>
      </c>
      <c r="H18" s="167" t="s">
        <v>189</v>
      </c>
      <c r="I18" s="167" t="s">
        <v>190</v>
      </c>
      <c r="J18" s="167" t="s">
        <v>191</v>
      </c>
      <c r="K18" s="167" t="s">
        <v>192</v>
      </c>
      <c r="L18" s="167" t="s">
        <v>193</v>
      </c>
    </row>
    <row r="19" spans="1:12">
      <c r="A19" s="267"/>
      <c r="B19" s="267"/>
      <c r="C19" s="267"/>
      <c r="D19" s="267"/>
      <c r="E19" s="267"/>
      <c r="F19" s="270"/>
      <c r="G19" s="168" t="s">
        <v>194</v>
      </c>
      <c r="H19" s="168" t="s">
        <v>194</v>
      </c>
      <c r="I19" s="168" t="s">
        <v>194</v>
      </c>
      <c r="J19" s="168" t="s">
        <v>194</v>
      </c>
      <c r="K19" s="168" t="s">
        <v>194</v>
      </c>
      <c r="L19" s="168" t="s">
        <v>194</v>
      </c>
    </row>
    <row r="20" spans="1:12" ht="17.25" customHeight="1">
      <c r="A20" s="180" t="s">
        <v>195</v>
      </c>
      <c r="B20" s="170" t="s">
        <v>204</v>
      </c>
      <c r="C20" s="164"/>
      <c r="D20" s="164"/>
      <c r="E20" s="181">
        <f>F20/F23</f>
        <v>8.1209298146152076E-2</v>
      </c>
      <c r="F20" s="172">
        <f>F23-F21</f>
        <v>61871.010000000009</v>
      </c>
      <c r="G20" s="182">
        <f>TRUNC(G15*$E$20,2)</f>
        <v>14916.09</v>
      </c>
      <c r="H20" s="182">
        <f t="shared" ref="H20:L20" si="1">TRUNC(H15*$E$20,2)</f>
        <v>11866.43</v>
      </c>
      <c r="I20" s="182">
        <f t="shared" si="1"/>
        <v>17789.71</v>
      </c>
      <c r="J20" s="182">
        <f t="shared" si="1"/>
        <v>17208.82</v>
      </c>
      <c r="K20" s="182">
        <f t="shared" si="1"/>
        <v>89.94</v>
      </c>
      <c r="L20" s="182">
        <f t="shared" si="1"/>
        <v>0</v>
      </c>
    </row>
    <row r="21" spans="1:12" ht="17.25" customHeight="1">
      <c r="A21" s="183" t="s">
        <v>196</v>
      </c>
      <c r="B21" s="175" t="s">
        <v>205</v>
      </c>
      <c r="C21" s="184"/>
      <c r="D21" s="184"/>
      <c r="E21" s="184"/>
      <c r="F21" s="172">
        <v>700000</v>
      </c>
      <c r="G21" s="182">
        <f>G15-G20</f>
        <v>168758.6</v>
      </c>
      <c r="H21" s="182">
        <f t="shared" ref="H21:L21" si="2">H15-H20</f>
        <v>134255.177</v>
      </c>
      <c r="I21" s="182">
        <f t="shared" si="2"/>
        <v>201270.40400000001</v>
      </c>
      <c r="J21" s="182">
        <f t="shared" si="2"/>
        <v>194698.23499999996</v>
      </c>
      <c r="K21" s="182">
        <f t="shared" si="2"/>
        <v>1017.6029999999998</v>
      </c>
      <c r="L21" s="182">
        <f t="shared" si="2"/>
        <v>0</v>
      </c>
    </row>
    <row r="22" spans="1:12" ht="20.100000000000001" customHeight="1">
      <c r="A22" s="177"/>
      <c r="B22" s="177"/>
      <c r="C22" s="178"/>
      <c r="D22" s="178"/>
      <c r="E22" s="178"/>
      <c r="F22" s="185"/>
      <c r="G22" s="186"/>
      <c r="H22" s="186"/>
      <c r="I22" s="186"/>
      <c r="J22" s="186"/>
      <c r="K22" s="186"/>
      <c r="L22" s="186"/>
    </row>
    <row r="23" spans="1:12" ht="20.100000000000001" customHeight="1">
      <c r="A23" s="258" t="s">
        <v>71</v>
      </c>
      <c r="B23" s="259"/>
      <c r="C23" s="259"/>
      <c r="D23" s="259"/>
      <c r="E23" s="260"/>
      <c r="F23" s="179">
        <f>F15</f>
        <v>761871.01</v>
      </c>
      <c r="G23" s="187">
        <f>G21+G20</f>
        <v>183674.69</v>
      </c>
      <c r="H23" s="187">
        <f t="shared" ref="H23:L23" si="3">H21+H20</f>
        <v>146121.60699999999</v>
      </c>
      <c r="I23" s="187">
        <f t="shared" si="3"/>
        <v>219060.114</v>
      </c>
      <c r="J23" s="187">
        <f t="shared" si="3"/>
        <v>211907.05499999996</v>
      </c>
      <c r="K23" s="187">
        <f t="shared" si="3"/>
        <v>1107.5429999999999</v>
      </c>
      <c r="L23" s="187">
        <f t="shared" si="3"/>
        <v>0</v>
      </c>
    </row>
    <row r="24" spans="1:12">
      <c r="A24" s="188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9"/>
    </row>
    <row r="25" spans="1:12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3"/>
    </row>
    <row r="27" spans="1:12">
      <c r="G27" s="190">
        <f>G23-G15</f>
        <v>0</v>
      </c>
      <c r="H27" s="190">
        <f t="shared" ref="H27:L27" si="4">H23-H15</f>
        <v>0</v>
      </c>
      <c r="I27" s="190">
        <f t="shared" si="4"/>
        <v>0</v>
      </c>
      <c r="J27" s="190">
        <f t="shared" si="4"/>
        <v>0</v>
      </c>
      <c r="K27" s="190">
        <f t="shared" si="4"/>
        <v>0</v>
      </c>
      <c r="L27" s="190">
        <f t="shared" si="4"/>
        <v>0</v>
      </c>
    </row>
    <row r="29" spans="1:12">
      <c r="G29" s="191"/>
    </row>
  </sheetData>
  <mergeCells count="14">
    <mergeCell ref="A2:L4"/>
    <mergeCell ref="A5:L5"/>
    <mergeCell ref="A6:A8"/>
    <mergeCell ref="B6:E8"/>
    <mergeCell ref="F6:F8"/>
    <mergeCell ref="G6:L6"/>
    <mergeCell ref="A23:E23"/>
    <mergeCell ref="A25:L25"/>
    <mergeCell ref="A15:E15"/>
    <mergeCell ref="A16:L16"/>
    <mergeCell ref="A17:A19"/>
    <mergeCell ref="B17:E19"/>
    <mergeCell ref="F17:F19"/>
    <mergeCell ref="G17:L1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94" firstPageNumber="23" orientation="landscape" useFirstPageNumber="1" r:id="rId1"/>
  <headerFoot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19"/>
  <sheetViews>
    <sheetView showGridLines="0" zoomScale="83" zoomScaleNormal="83" zoomScaleSheetLayoutView="50" workbookViewId="0">
      <selection activeCell="J38" sqref="J38"/>
    </sheetView>
  </sheetViews>
  <sheetFormatPr defaultRowHeight="12.75" outlineLevelRow="1"/>
  <cols>
    <col min="1" max="1" width="8.625" style="5" customWidth="1"/>
    <col min="2" max="2" width="65.875" style="6" customWidth="1"/>
    <col min="3" max="3" width="15.125" style="1" customWidth="1"/>
    <col min="4" max="16384" width="9" style="1"/>
  </cols>
  <sheetData>
    <row r="1" spans="1:3" ht="12.75" customHeight="1">
      <c r="A1" s="281" t="s">
        <v>161</v>
      </c>
      <c r="B1" s="282"/>
      <c r="C1" s="283"/>
    </row>
    <row r="2" spans="1:3" ht="15" customHeight="1" thickBot="1">
      <c r="A2" s="284"/>
      <c r="B2" s="285"/>
      <c r="C2" s="286"/>
    </row>
    <row r="3" spans="1:3" ht="27.75" customHeight="1" thickBot="1">
      <c r="A3" s="101" t="s">
        <v>0</v>
      </c>
      <c r="B3" s="101" t="s">
        <v>145</v>
      </c>
      <c r="C3" s="102" t="s">
        <v>6</v>
      </c>
    </row>
    <row r="4" spans="1:3" ht="16.5" customHeight="1" thickBot="1">
      <c r="A4" s="58"/>
      <c r="B4" s="59"/>
      <c r="C4" s="60"/>
    </row>
    <row r="5" spans="1:3" ht="16.5" customHeight="1" thickBot="1">
      <c r="A5" s="71">
        <v>1</v>
      </c>
      <c r="B5" s="61" t="str">
        <f>'RUA JOÃO ENESTO SCHNEIDER'!A5</f>
        <v>RUA JOÃO ENESTO SCHNEIDER</v>
      </c>
      <c r="C5" s="55">
        <f>'RUA JOÃO ENESTO SCHNEIDER'!J73</f>
        <v>132934.27000000002</v>
      </c>
    </row>
    <row r="6" spans="1:3" ht="16.5" customHeight="1" thickBot="1">
      <c r="A6" s="72"/>
      <c r="B6" s="24"/>
      <c r="C6" s="73"/>
    </row>
    <row r="7" spans="1:3" ht="16.5" customHeight="1" thickBot="1">
      <c r="A7" s="71">
        <v>2</v>
      </c>
      <c r="B7" s="61" t="str">
        <f>'RUA JOSIMO DA SILVA'!A5</f>
        <v>RUA JOSIMO DA SILVA</v>
      </c>
      <c r="C7" s="55">
        <f>'RUA JOSIMO DA SILVA'!J73</f>
        <v>114514.88</v>
      </c>
    </row>
    <row r="8" spans="1:3" ht="16.5" customHeight="1" thickBot="1">
      <c r="A8" s="58"/>
      <c r="B8" s="59"/>
      <c r="C8" s="60"/>
    </row>
    <row r="9" spans="1:3" ht="16.5" customHeight="1" thickBot="1">
      <c r="A9" s="71">
        <v>3</v>
      </c>
      <c r="B9" s="61" t="str">
        <f>'RUA IDELFONSO RIBEIRO'!A5</f>
        <v>RUA IDELFONSO RIBEIRO</v>
      </c>
      <c r="C9" s="55">
        <f>'RUA IDELFONSO RIBEIRO'!J73</f>
        <v>114958.55</v>
      </c>
    </row>
    <row r="10" spans="1:3" ht="16.5" customHeight="1" thickBot="1">
      <c r="A10" s="58"/>
      <c r="B10" s="59"/>
      <c r="C10" s="74"/>
    </row>
    <row r="11" spans="1:3" ht="16.5" customHeight="1" thickBot="1">
      <c r="A11" s="71">
        <v>4</v>
      </c>
      <c r="B11" s="61" t="str">
        <f>'RUA PAULO GRALHA'!A5</f>
        <v>RUA PAULO GRALHA</v>
      </c>
      <c r="C11" s="55">
        <f>'RUA PAULO GRALHA'!J73</f>
        <v>121077.01000000001</v>
      </c>
    </row>
    <row r="12" spans="1:3" ht="16.5" customHeight="1" thickBot="1">
      <c r="A12" s="58"/>
      <c r="B12" s="59"/>
      <c r="C12" s="60"/>
    </row>
    <row r="13" spans="1:3" ht="16.5" customHeight="1" thickBot="1">
      <c r="A13" s="71">
        <v>5</v>
      </c>
      <c r="B13" s="61" t="str">
        <f>'RUA GUILHERME ROSSETTO'!A5</f>
        <v>RUA GUILHERME ROSSETTO</v>
      </c>
      <c r="C13" s="55">
        <f>'RUA GUILHERME ROSSETTO'!J73</f>
        <v>209186.25</v>
      </c>
    </row>
    <row r="14" spans="1:3" ht="16.5" customHeight="1" outlineLevel="1" thickBot="1">
      <c r="A14" s="75"/>
      <c r="B14" s="76"/>
      <c r="C14" s="77"/>
    </row>
    <row r="15" spans="1:3" ht="16.5" customHeight="1" thickBot="1">
      <c r="A15" s="71">
        <v>6</v>
      </c>
      <c r="B15" s="61" t="str">
        <f>'RUA PEDRO MASSING'!A5</f>
        <v>RUA PEDRO MASSING</v>
      </c>
      <c r="C15" s="55">
        <f>'RUA PEDRO MASSING'!J73</f>
        <v>69200.05</v>
      </c>
    </row>
    <row r="16" spans="1:3" ht="16.5" customHeight="1" outlineLevel="1" thickBot="1">
      <c r="A16" s="75"/>
      <c r="B16" s="76"/>
      <c r="C16" s="77"/>
    </row>
    <row r="17" spans="1:4" ht="16.5" customHeight="1" thickBot="1">
      <c r="A17" s="56" t="s">
        <v>119</v>
      </c>
      <c r="B17" s="57"/>
      <c r="C17" s="55">
        <f>C15+C13+C11+C9+C7+C5</f>
        <v>761871.01</v>
      </c>
    </row>
    <row r="19" spans="1:4">
      <c r="D19" s="20"/>
    </row>
  </sheetData>
  <mergeCells count="1">
    <mergeCell ref="A1:C2"/>
  </mergeCells>
  <printOptions horizontalCentered="1"/>
  <pageMargins left="0.27559055118110237" right="0.35433070866141736" top="1.1811023622047245" bottom="0.39370078740157483" header="0.35433070866141736" footer="0.19685039370078741"/>
  <pageSetup paperSize="9" fitToHeight="15" orientation="portrait" r:id="rId1"/>
  <headerFooter alignWithMargins="0">
    <oddFooter>Página 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0"/>
  <sheetViews>
    <sheetView showGridLines="0" tabSelected="1" zoomScale="83" zoomScaleNormal="83" zoomScaleSheetLayoutView="50" workbookViewId="0">
      <selection activeCell="F60" sqref="F60"/>
    </sheetView>
  </sheetViews>
  <sheetFormatPr defaultRowHeight="12.75" outlineLevelRow="1"/>
  <cols>
    <col min="1" max="1" width="8.625" style="5" customWidth="1"/>
    <col min="2" max="2" width="11.875" style="5" bestFit="1" customWidth="1"/>
    <col min="3" max="3" width="10" style="5" customWidth="1"/>
    <col min="4" max="4" width="76.125" style="6" customWidth="1"/>
    <col min="5" max="5" width="6.625" style="4" bestFit="1" customWidth="1"/>
    <col min="6" max="6" width="10.125" style="30" bestFit="1" customWidth="1"/>
    <col min="7" max="7" width="10.125" style="30" customWidth="1"/>
    <col min="8" max="8" width="11.25" style="7" customWidth="1"/>
    <col min="9" max="9" width="14.25" style="1" customWidth="1"/>
    <col min="10" max="10" width="15.125" style="1" customWidth="1"/>
    <col min="11" max="11" width="3.25" style="1" customWidth="1"/>
    <col min="12" max="12" width="13.5" style="1" customWidth="1"/>
    <col min="13" max="13" width="9.375" style="1" customWidth="1"/>
    <col min="14" max="14" width="11" style="1" customWidth="1"/>
    <col min="15" max="17" width="9" style="1"/>
    <col min="18" max="19" width="11.125" style="1" customWidth="1"/>
    <col min="20" max="20" width="6" style="1" customWidth="1"/>
    <col min="21" max="21" width="10.5" style="1" customWidth="1"/>
    <col min="22" max="16384" width="9" style="1"/>
  </cols>
  <sheetData>
    <row r="1" spans="1:18" ht="12.75" customHeight="1">
      <c r="A1" s="226" t="s">
        <v>30</v>
      </c>
      <c r="B1" s="227"/>
      <c r="C1" s="227"/>
      <c r="D1" s="227"/>
      <c r="E1" s="227"/>
      <c r="F1" s="227"/>
      <c r="G1" s="227"/>
      <c r="H1" s="227"/>
      <c r="I1" s="227"/>
      <c r="J1" s="228"/>
      <c r="L1" s="232" t="s">
        <v>73</v>
      </c>
      <c r="M1" s="232"/>
      <c r="N1" s="232"/>
      <c r="O1" s="232"/>
      <c r="P1" s="232"/>
      <c r="Q1" s="232"/>
      <c r="R1" s="232"/>
    </row>
    <row r="2" spans="1:18" ht="15" customHeight="1" thickBot="1">
      <c r="A2" s="229"/>
      <c r="B2" s="230"/>
      <c r="C2" s="230"/>
      <c r="D2" s="230"/>
      <c r="E2" s="230"/>
      <c r="F2" s="230"/>
      <c r="G2" s="230"/>
      <c r="H2" s="230"/>
      <c r="I2" s="230"/>
      <c r="J2" s="231"/>
      <c r="L2" s="232"/>
      <c r="M2" s="232"/>
      <c r="N2" s="232"/>
      <c r="O2" s="232"/>
      <c r="P2" s="232"/>
      <c r="Q2" s="232"/>
      <c r="R2" s="232"/>
    </row>
    <row r="3" spans="1:18" ht="14.25" customHeight="1">
      <c r="A3" s="104" t="s">
        <v>155</v>
      </c>
      <c r="B3" s="105"/>
      <c r="C3" s="105"/>
      <c r="D3" s="106"/>
      <c r="E3" s="107"/>
      <c r="F3" s="108"/>
      <c r="G3" s="108"/>
      <c r="H3" s="109"/>
      <c r="I3" s="110"/>
      <c r="J3" s="111"/>
      <c r="L3" s="232"/>
      <c r="M3" s="232"/>
      <c r="N3" s="232"/>
      <c r="O3" s="232"/>
      <c r="P3" s="232"/>
      <c r="Q3" s="232"/>
      <c r="R3" s="232"/>
    </row>
    <row r="4" spans="1:18" ht="15" customHeight="1">
      <c r="A4" s="104" t="s">
        <v>223</v>
      </c>
      <c r="B4" s="105"/>
      <c r="C4" s="208" t="s">
        <v>222</v>
      </c>
      <c r="D4" s="210">
        <f>BDI!I19</f>
        <v>0.24230000000000002</v>
      </c>
      <c r="E4" s="107"/>
      <c r="F4" s="108"/>
      <c r="G4" s="108"/>
      <c r="H4" s="109"/>
      <c r="I4" s="110"/>
      <c r="J4" s="111"/>
      <c r="L4" s="232"/>
      <c r="M4" s="232"/>
      <c r="N4" s="232"/>
      <c r="O4" s="232"/>
      <c r="P4" s="232"/>
      <c r="Q4" s="232"/>
      <c r="R4" s="232"/>
    </row>
    <row r="5" spans="1:18">
      <c r="A5" s="104" t="s">
        <v>159</v>
      </c>
      <c r="B5" s="113"/>
      <c r="C5" s="113"/>
      <c r="D5" s="113"/>
      <c r="E5" s="113"/>
      <c r="F5" s="113"/>
      <c r="G5" s="113"/>
      <c r="H5" s="113"/>
      <c r="I5" s="113"/>
      <c r="J5" s="114"/>
      <c r="L5" s="232"/>
      <c r="M5" s="232"/>
      <c r="N5" s="232"/>
      <c r="O5" s="232"/>
      <c r="P5" s="232"/>
      <c r="Q5" s="232"/>
      <c r="R5" s="232"/>
    </row>
    <row r="6" spans="1:18">
      <c r="A6" s="104" t="s">
        <v>99</v>
      </c>
      <c r="B6" s="115">
        <v>193</v>
      </c>
      <c r="C6" s="113" t="s">
        <v>82</v>
      </c>
      <c r="D6" s="113"/>
      <c r="E6" s="113"/>
      <c r="F6" s="113"/>
      <c r="G6" s="113"/>
      <c r="H6" s="113"/>
      <c r="I6" s="113"/>
      <c r="J6" s="114"/>
      <c r="L6" s="232"/>
      <c r="M6" s="232"/>
      <c r="N6" s="232"/>
      <c r="O6" s="232"/>
      <c r="P6" s="232"/>
      <c r="Q6" s="232"/>
      <c r="R6" s="232"/>
    </row>
    <row r="7" spans="1:18" ht="13.5" thickBot="1">
      <c r="A7" s="116" t="s">
        <v>78</v>
      </c>
      <c r="B7" s="115">
        <v>1544</v>
      </c>
      <c r="C7" s="117" t="s">
        <v>13</v>
      </c>
      <c r="D7" s="118"/>
      <c r="E7" s="119"/>
      <c r="F7" s="120"/>
      <c r="G7" s="120"/>
      <c r="H7" s="121"/>
      <c r="I7" s="113"/>
      <c r="J7" s="114"/>
      <c r="L7" s="232"/>
      <c r="M7" s="232"/>
      <c r="N7" s="232"/>
      <c r="O7" s="232"/>
      <c r="P7" s="232"/>
      <c r="Q7" s="232"/>
      <c r="R7" s="232"/>
    </row>
    <row r="8" spans="1:18" ht="33.75" customHeight="1" thickBot="1">
      <c r="A8" s="122" t="s">
        <v>0</v>
      </c>
      <c r="B8" s="122" t="s">
        <v>1</v>
      </c>
      <c r="C8" s="122" t="s">
        <v>2</v>
      </c>
      <c r="D8" s="122" t="s">
        <v>3</v>
      </c>
      <c r="E8" s="122" t="s">
        <v>4</v>
      </c>
      <c r="F8" s="123" t="s">
        <v>5</v>
      </c>
      <c r="G8" s="124" t="s">
        <v>31</v>
      </c>
      <c r="H8" s="124" t="s">
        <v>32</v>
      </c>
      <c r="I8" s="124" t="s">
        <v>29</v>
      </c>
      <c r="J8" s="125" t="s">
        <v>6</v>
      </c>
      <c r="K8" s="20"/>
      <c r="L8" s="232"/>
      <c r="M8" s="232"/>
      <c r="N8" s="232"/>
      <c r="O8" s="232"/>
      <c r="P8" s="232"/>
      <c r="Q8" s="232"/>
      <c r="R8" s="232"/>
    </row>
    <row r="9" spans="1:18" ht="5.25" customHeight="1">
      <c r="A9" s="40"/>
      <c r="B9" s="10"/>
      <c r="C9" s="10"/>
      <c r="D9" s="16"/>
      <c r="E9" s="9"/>
      <c r="F9" s="27"/>
      <c r="G9" s="27"/>
      <c r="H9" s="11"/>
      <c r="I9" s="8"/>
      <c r="J9" s="41"/>
      <c r="L9" s="34"/>
      <c r="M9" s="3"/>
      <c r="N9" s="3"/>
      <c r="O9" s="3"/>
      <c r="P9" s="3"/>
      <c r="Q9" s="3"/>
      <c r="R9" s="35"/>
    </row>
    <row r="10" spans="1:18" ht="25.5" customHeight="1">
      <c r="A10" s="131">
        <v>1</v>
      </c>
      <c r="B10" s="132"/>
      <c r="C10" s="132"/>
      <c r="D10" s="133" t="s">
        <v>19</v>
      </c>
      <c r="E10" s="133"/>
      <c r="F10" s="134"/>
      <c r="G10" s="134"/>
      <c r="H10" s="135"/>
      <c r="I10" s="133"/>
      <c r="J10" s="136">
        <f>J15</f>
        <v>3647.63</v>
      </c>
      <c r="K10" s="22"/>
      <c r="L10" s="8" t="s">
        <v>64</v>
      </c>
      <c r="M10" s="8" t="s">
        <v>65</v>
      </c>
      <c r="N10" s="8" t="s">
        <v>63</v>
      </c>
      <c r="O10" s="8" t="s">
        <v>66</v>
      </c>
      <c r="P10" s="8" t="s">
        <v>67</v>
      </c>
      <c r="Q10" s="8" t="s">
        <v>69</v>
      </c>
      <c r="R10" s="8" t="s">
        <v>68</v>
      </c>
    </row>
    <row r="11" spans="1:18" outlineLevel="1">
      <c r="A11" s="40" t="s">
        <v>7</v>
      </c>
      <c r="B11" s="10" t="s">
        <v>20</v>
      </c>
      <c r="C11" s="50" t="s">
        <v>12</v>
      </c>
      <c r="D11" s="16" t="s">
        <v>98</v>
      </c>
      <c r="E11" s="9" t="s">
        <v>21</v>
      </c>
      <c r="F11" s="27">
        <f>N11</f>
        <v>2.5</v>
      </c>
      <c r="G11" s="27">
        <v>224.56</v>
      </c>
      <c r="H11" s="11">
        <v>39.61</v>
      </c>
      <c r="I11" s="13">
        <f>H11+G11</f>
        <v>264.17</v>
      </c>
      <c r="J11" s="42">
        <f>TRUNC(F11*I11,2)</f>
        <v>660.42</v>
      </c>
      <c r="K11" s="22"/>
      <c r="L11" s="31">
        <v>2</v>
      </c>
      <c r="M11" s="31">
        <v>1.25</v>
      </c>
      <c r="N11" s="33">
        <f>TRUNC(M11*L11,2)</f>
        <v>2.5</v>
      </c>
      <c r="O11" s="31"/>
      <c r="P11" s="31"/>
      <c r="Q11" s="31"/>
      <c r="R11" s="31"/>
    </row>
    <row r="12" spans="1:18" outlineLevel="1">
      <c r="A12" s="40" t="s">
        <v>22</v>
      </c>
      <c r="B12" s="10">
        <v>4431</v>
      </c>
      <c r="C12" s="50" t="s">
        <v>12</v>
      </c>
      <c r="D12" s="16" t="s">
        <v>121</v>
      </c>
      <c r="E12" s="9" t="s">
        <v>82</v>
      </c>
      <c r="F12" s="27">
        <f>N12</f>
        <v>7</v>
      </c>
      <c r="G12" s="27">
        <v>13.46</v>
      </c>
      <c r="H12" s="11">
        <v>2.37</v>
      </c>
      <c r="I12" s="13">
        <f>H12+G12</f>
        <v>15.830000000000002</v>
      </c>
      <c r="J12" s="42">
        <f>TRUNC(F12*I12,2)</f>
        <v>110.81</v>
      </c>
      <c r="K12" s="22"/>
      <c r="L12" s="31">
        <v>7</v>
      </c>
      <c r="M12" s="31"/>
      <c r="N12" s="33">
        <f>L12</f>
        <v>7</v>
      </c>
      <c r="O12" s="31"/>
      <c r="P12" s="31"/>
      <c r="Q12" s="31"/>
      <c r="R12" s="31"/>
    </row>
    <row r="13" spans="1:18" outlineLevel="1">
      <c r="A13" s="40" t="s">
        <v>92</v>
      </c>
      <c r="B13" s="81">
        <v>78472</v>
      </c>
      <c r="C13" s="50" t="s">
        <v>12</v>
      </c>
      <c r="D13" s="16" t="s">
        <v>93</v>
      </c>
      <c r="E13" s="9" t="s">
        <v>21</v>
      </c>
      <c r="F13" s="27">
        <f>N13</f>
        <v>1544</v>
      </c>
      <c r="G13" s="27">
        <v>0.39</v>
      </c>
      <c r="H13" s="11">
        <v>0.21</v>
      </c>
      <c r="I13" s="13">
        <f>H13+G13</f>
        <v>0.6</v>
      </c>
      <c r="J13" s="42">
        <f>TRUNC(F13*I13,2)</f>
        <v>926.4</v>
      </c>
      <c r="K13" s="22"/>
      <c r="L13" s="31">
        <f>B6</f>
        <v>193</v>
      </c>
      <c r="M13" s="31">
        <f>N13/L13</f>
        <v>8</v>
      </c>
      <c r="N13" s="33">
        <f>B7</f>
        <v>1544</v>
      </c>
      <c r="O13" s="31"/>
      <c r="P13" s="31"/>
      <c r="Q13" s="31"/>
      <c r="R13" s="31"/>
    </row>
    <row r="14" spans="1:18" outlineLevel="1">
      <c r="A14" s="40" t="s">
        <v>120</v>
      </c>
      <c r="B14" s="51">
        <v>4</v>
      </c>
      <c r="C14" s="50" t="s">
        <v>12</v>
      </c>
      <c r="D14" s="8" t="s">
        <v>33</v>
      </c>
      <c r="E14" s="9" t="s">
        <v>94</v>
      </c>
      <c r="F14" s="27">
        <v>1</v>
      </c>
      <c r="G14" s="27">
        <v>1200</v>
      </c>
      <c r="H14" s="11">
        <v>750</v>
      </c>
      <c r="I14" s="13">
        <f t="shared" ref="I14" si="0">H14+G14</f>
        <v>1950</v>
      </c>
      <c r="J14" s="42">
        <f>TRUNC(F14*I14,2)</f>
        <v>1950</v>
      </c>
      <c r="K14" s="22"/>
      <c r="L14" s="31"/>
      <c r="M14" s="31"/>
      <c r="N14" s="31"/>
      <c r="O14" s="31"/>
      <c r="P14" s="31"/>
      <c r="Q14" s="31"/>
      <c r="R14" s="31"/>
    </row>
    <row r="15" spans="1:18" ht="12.75" customHeight="1" outlineLevel="1">
      <c r="A15" s="43" t="s">
        <v>23</v>
      </c>
      <c r="B15" s="17"/>
      <c r="C15" s="17"/>
      <c r="D15" s="18"/>
      <c r="E15" s="18"/>
      <c r="F15" s="21"/>
      <c r="G15" s="21"/>
      <c r="H15" s="19"/>
      <c r="I15" s="18"/>
      <c r="J15" s="44">
        <f>SUM(J11:J14)</f>
        <v>3647.63</v>
      </c>
      <c r="K15" s="22"/>
      <c r="L15" s="34"/>
      <c r="M15" s="3"/>
      <c r="N15" s="3"/>
      <c r="O15" s="3"/>
      <c r="P15" s="3"/>
      <c r="Q15" s="3"/>
      <c r="R15" s="35"/>
    </row>
    <row r="16" spans="1:18" ht="8.25" customHeight="1" outlineLevel="1">
      <c r="A16" s="43"/>
      <c r="B16" s="17"/>
      <c r="C16" s="17"/>
      <c r="D16" s="18"/>
      <c r="E16" s="18"/>
      <c r="F16" s="21"/>
      <c r="G16" s="21"/>
      <c r="H16" s="19"/>
      <c r="I16" s="18"/>
      <c r="J16" s="44"/>
      <c r="K16" s="22"/>
      <c r="L16" s="34"/>
      <c r="M16" s="3"/>
      <c r="N16" s="3"/>
      <c r="O16" s="3"/>
      <c r="P16" s="3"/>
      <c r="Q16" s="3"/>
      <c r="R16" s="35"/>
    </row>
    <row r="17" spans="1:21" ht="25.5" customHeight="1">
      <c r="A17" s="131">
        <v>2</v>
      </c>
      <c r="B17" s="132"/>
      <c r="C17" s="132"/>
      <c r="D17" s="133" t="s">
        <v>102</v>
      </c>
      <c r="E17" s="133"/>
      <c r="F17" s="134"/>
      <c r="G17" s="134"/>
      <c r="H17" s="135"/>
      <c r="I17" s="133"/>
      <c r="J17" s="136">
        <f>J32</f>
        <v>2591.1099999999997</v>
      </c>
      <c r="K17" s="22"/>
      <c r="L17" s="8"/>
      <c r="M17" s="8" t="s">
        <v>144</v>
      </c>
      <c r="N17" s="8"/>
      <c r="O17" s="87" t="s">
        <v>139</v>
      </c>
      <c r="P17" s="87" t="s">
        <v>140</v>
      </c>
      <c r="Q17" s="87" t="s">
        <v>141</v>
      </c>
      <c r="R17" s="87" t="s">
        <v>142</v>
      </c>
      <c r="S17" s="87" t="s">
        <v>143</v>
      </c>
    </row>
    <row r="18" spans="1:21" ht="12.75" customHeight="1" outlineLevel="1">
      <c r="A18" s="45" t="s">
        <v>8</v>
      </c>
      <c r="B18" s="32" t="s">
        <v>128</v>
      </c>
      <c r="C18" s="12" t="s">
        <v>12</v>
      </c>
      <c r="D18" s="15" t="s">
        <v>126</v>
      </c>
      <c r="E18" s="14" t="s">
        <v>10</v>
      </c>
      <c r="F18" s="28">
        <f>S19</f>
        <v>1.8000000000000003</v>
      </c>
      <c r="G18" s="28">
        <v>6.41</v>
      </c>
      <c r="H18" s="11">
        <v>1.1100000000000001</v>
      </c>
      <c r="I18" s="13">
        <f t="shared" ref="I18:I31" si="1">H18+G18</f>
        <v>7.5200000000000005</v>
      </c>
      <c r="J18" s="42">
        <f t="shared" ref="J18:J31" si="2">TRUNC(F18*I18,2)</f>
        <v>13.53</v>
      </c>
      <c r="K18" s="22"/>
      <c r="L18" s="88" t="s">
        <v>122</v>
      </c>
      <c r="M18" s="88"/>
      <c r="N18" s="89" t="s">
        <v>48</v>
      </c>
      <c r="O18" s="90"/>
      <c r="P18" s="90"/>
      <c r="Q18" s="90"/>
      <c r="R18" s="90"/>
      <c r="S18" s="90">
        <f>SUM(S23:S25)</f>
        <v>6</v>
      </c>
    </row>
    <row r="19" spans="1:21" ht="12.75" customHeight="1" outlineLevel="1">
      <c r="A19" s="45" t="s">
        <v>24</v>
      </c>
      <c r="B19" s="32">
        <v>72915</v>
      </c>
      <c r="C19" s="12" t="s">
        <v>12</v>
      </c>
      <c r="D19" s="15" t="s">
        <v>124</v>
      </c>
      <c r="E19" s="14" t="s">
        <v>10</v>
      </c>
      <c r="F19" s="28">
        <f>S20</f>
        <v>2.4</v>
      </c>
      <c r="G19" s="28">
        <v>9.74</v>
      </c>
      <c r="H19" s="11">
        <v>1.71</v>
      </c>
      <c r="I19" s="13">
        <f t="shared" si="1"/>
        <v>11.45</v>
      </c>
      <c r="J19" s="42">
        <f t="shared" si="2"/>
        <v>27.48</v>
      </c>
      <c r="K19" s="22"/>
      <c r="L19" s="91" t="s">
        <v>132</v>
      </c>
      <c r="M19" s="91"/>
      <c r="N19" s="89" t="s">
        <v>48</v>
      </c>
      <c r="O19" s="90"/>
      <c r="P19" s="90"/>
      <c r="Q19" s="90"/>
      <c r="R19" s="90">
        <v>0.3</v>
      </c>
      <c r="S19" s="33">
        <f>S18-S21-S20</f>
        <v>1.8000000000000003</v>
      </c>
    </row>
    <row r="20" spans="1:21" ht="12.75" customHeight="1" outlineLevel="1">
      <c r="A20" s="45" t="s">
        <v>25</v>
      </c>
      <c r="B20" s="32" t="s">
        <v>129</v>
      </c>
      <c r="C20" s="12" t="s">
        <v>58</v>
      </c>
      <c r="D20" s="15" t="s">
        <v>127</v>
      </c>
      <c r="E20" s="14" t="s">
        <v>10</v>
      </c>
      <c r="F20" s="28">
        <f>S21</f>
        <v>1.8</v>
      </c>
      <c r="G20" s="28">
        <v>62</v>
      </c>
      <c r="H20" s="11">
        <v>10.93</v>
      </c>
      <c r="I20" s="13">
        <f t="shared" si="1"/>
        <v>72.930000000000007</v>
      </c>
      <c r="J20" s="42">
        <f t="shared" si="2"/>
        <v>131.27000000000001</v>
      </c>
      <c r="K20" s="22"/>
      <c r="L20" s="91" t="s">
        <v>133</v>
      </c>
      <c r="M20" s="91"/>
      <c r="N20" s="92" t="s">
        <v>48</v>
      </c>
      <c r="O20" s="90"/>
      <c r="P20" s="90"/>
      <c r="Q20" s="90"/>
      <c r="R20" s="93">
        <v>0.4</v>
      </c>
      <c r="S20" s="33">
        <f>TRUNC(R20*$S$18,3)</f>
        <v>2.4</v>
      </c>
    </row>
    <row r="21" spans="1:21" ht="12.75" customHeight="1" outlineLevel="1">
      <c r="A21" s="45" t="s">
        <v>26</v>
      </c>
      <c r="B21" s="32" t="s">
        <v>130</v>
      </c>
      <c r="C21" s="12" t="s">
        <v>12</v>
      </c>
      <c r="D21" s="15" t="s">
        <v>125</v>
      </c>
      <c r="E21" s="14" t="s">
        <v>10</v>
      </c>
      <c r="F21" s="28">
        <f>S22</f>
        <v>0.3</v>
      </c>
      <c r="G21" s="28">
        <v>57.1</v>
      </c>
      <c r="H21" s="11">
        <v>19.010000000000002</v>
      </c>
      <c r="I21" s="13">
        <f t="shared" si="1"/>
        <v>76.11</v>
      </c>
      <c r="J21" s="42">
        <f t="shared" si="2"/>
        <v>22.83</v>
      </c>
      <c r="K21" s="22"/>
      <c r="L21" s="91" t="s">
        <v>134</v>
      </c>
      <c r="M21" s="91"/>
      <c r="N21" s="92" t="s">
        <v>48</v>
      </c>
      <c r="O21" s="90"/>
      <c r="P21" s="90"/>
      <c r="Q21" s="90"/>
      <c r="R21" s="93">
        <v>0.3</v>
      </c>
      <c r="S21" s="33">
        <f>TRUNC(R21*$S$18,3)</f>
        <v>1.8</v>
      </c>
    </row>
    <row r="22" spans="1:21" ht="12.75" customHeight="1" outlineLevel="1">
      <c r="A22" s="45" t="s">
        <v>79</v>
      </c>
      <c r="B22" s="32">
        <v>72887</v>
      </c>
      <c r="C22" s="12" t="s">
        <v>12</v>
      </c>
      <c r="D22" s="15" t="s">
        <v>152</v>
      </c>
      <c r="E22" s="14" t="s">
        <v>224</v>
      </c>
      <c r="F22" s="28">
        <f>U22</f>
        <v>10.5</v>
      </c>
      <c r="G22" s="28">
        <v>0.77</v>
      </c>
      <c r="H22" s="11">
        <v>0.12</v>
      </c>
      <c r="I22" s="13">
        <f t="shared" si="1"/>
        <v>0.89</v>
      </c>
      <c r="J22" s="42">
        <f t="shared" si="2"/>
        <v>9.34</v>
      </c>
      <c r="K22" s="22"/>
      <c r="L22" s="88" t="s">
        <v>135</v>
      </c>
      <c r="M22" s="88"/>
      <c r="N22" s="92" t="s">
        <v>48</v>
      </c>
      <c r="O22" s="90"/>
      <c r="P22" s="90"/>
      <c r="Q22" s="90">
        <f>SUM(Q23:Q25)</f>
        <v>4</v>
      </c>
      <c r="R22" s="93">
        <v>0.05</v>
      </c>
      <c r="S22" s="33">
        <f>TRUNC(R22*$S$18,3)</f>
        <v>0.3</v>
      </c>
      <c r="T22" s="1">
        <v>35</v>
      </c>
      <c r="U22" s="100">
        <f>T22*S22</f>
        <v>10.5</v>
      </c>
    </row>
    <row r="23" spans="1:21" ht="12.75" customHeight="1" outlineLevel="1">
      <c r="A23" s="45" t="s">
        <v>35</v>
      </c>
      <c r="B23" s="32">
        <v>7761</v>
      </c>
      <c r="C23" s="12" t="s">
        <v>12</v>
      </c>
      <c r="D23" s="15" t="s">
        <v>108</v>
      </c>
      <c r="E23" s="14" t="s">
        <v>82</v>
      </c>
      <c r="F23" s="28">
        <f>O23</f>
        <v>5</v>
      </c>
      <c r="G23" s="28">
        <v>74.98</v>
      </c>
      <c r="H23" s="11">
        <v>8.32</v>
      </c>
      <c r="I23" s="13">
        <f t="shared" si="1"/>
        <v>83.300000000000011</v>
      </c>
      <c r="J23" s="42">
        <f t="shared" si="2"/>
        <v>416.5</v>
      </c>
      <c r="K23" s="22"/>
      <c r="L23" s="94" t="s">
        <v>137</v>
      </c>
      <c r="M23" s="94"/>
      <c r="N23" s="92" t="s">
        <v>82</v>
      </c>
      <c r="O23" s="33">
        <v>5</v>
      </c>
      <c r="P23" s="90">
        <f>0.4*2</f>
        <v>0.8</v>
      </c>
      <c r="Q23" s="90">
        <f t="shared" ref="Q23:Q25" si="3">TRUNC(O23*P23,3)</f>
        <v>4</v>
      </c>
      <c r="R23" s="90">
        <v>1.5</v>
      </c>
      <c r="S23" s="90">
        <f t="shared" ref="S23:S25" si="4">TRUNC(Q23*R23,3)</f>
        <v>6</v>
      </c>
    </row>
    <row r="24" spans="1:21" ht="12.75" customHeight="1" outlineLevel="1">
      <c r="A24" s="45" t="s">
        <v>36</v>
      </c>
      <c r="B24" s="32">
        <v>73724</v>
      </c>
      <c r="C24" s="12" t="s">
        <v>12</v>
      </c>
      <c r="D24" s="15" t="s">
        <v>109</v>
      </c>
      <c r="E24" s="14" t="s">
        <v>82</v>
      </c>
      <c r="F24" s="28">
        <f>F23</f>
        <v>5</v>
      </c>
      <c r="G24" s="28">
        <v>6.27</v>
      </c>
      <c r="H24" s="28">
        <v>11.64</v>
      </c>
      <c r="I24" s="13">
        <f t="shared" si="1"/>
        <v>17.91</v>
      </c>
      <c r="J24" s="42">
        <f t="shared" si="2"/>
        <v>89.55</v>
      </c>
      <c r="K24" s="22"/>
      <c r="L24" s="94" t="s">
        <v>136</v>
      </c>
      <c r="M24" s="94"/>
      <c r="N24" s="92" t="s">
        <v>82</v>
      </c>
      <c r="O24" s="33">
        <v>0</v>
      </c>
      <c r="P24" s="90">
        <f>0.6*2</f>
        <v>1.2</v>
      </c>
      <c r="Q24" s="90">
        <f t="shared" si="3"/>
        <v>0</v>
      </c>
      <c r="R24" s="90">
        <v>1.6</v>
      </c>
      <c r="S24" s="90">
        <f t="shared" si="4"/>
        <v>0</v>
      </c>
    </row>
    <row r="25" spans="1:21" ht="12.75" customHeight="1" outlineLevel="1">
      <c r="A25" s="45" t="s">
        <v>37</v>
      </c>
      <c r="B25" s="32">
        <v>7762</v>
      </c>
      <c r="C25" s="12" t="s">
        <v>12</v>
      </c>
      <c r="D25" s="15" t="s">
        <v>110</v>
      </c>
      <c r="E25" s="14" t="s">
        <v>82</v>
      </c>
      <c r="F25" s="28">
        <f>O24</f>
        <v>0</v>
      </c>
      <c r="G25" s="28">
        <v>129.63999999999999</v>
      </c>
      <c r="H25" s="11">
        <v>14.39</v>
      </c>
      <c r="I25" s="13">
        <f t="shared" si="1"/>
        <v>144.02999999999997</v>
      </c>
      <c r="J25" s="42">
        <f t="shared" si="2"/>
        <v>0</v>
      </c>
      <c r="K25" s="22"/>
      <c r="L25" s="94" t="s">
        <v>178</v>
      </c>
      <c r="M25" s="96"/>
      <c r="N25" s="92" t="s">
        <v>82</v>
      </c>
      <c r="O25" s="33">
        <v>0</v>
      </c>
      <c r="P25" s="98">
        <v>1.6</v>
      </c>
      <c r="Q25" s="90">
        <f t="shared" si="3"/>
        <v>0</v>
      </c>
      <c r="R25" s="98">
        <v>1.6</v>
      </c>
      <c r="S25" s="90">
        <f t="shared" si="4"/>
        <v>0</v>
      </c>
    </row>
    <row r="26" spans="1:21" ht="12.75" customHeight="1" outlineLevel="1">
      <c r="A26" s="45" t="s">
        <v>38</v>
      </c>
      <c r="B26" s="32">
        <v>73722</v>
      </c>
      <c r="C26" s="12" t="s">
        <v>12</v>
      </c>
      <c r="D26" s="15" t="s">
        <v>111</v>
      </c>
      <c r="E26" s="14" t="s">
        <v>82</v>
      </c>
      <c r="F26" s="28">
        <f>F25</f>
        <v>0</v>
      </c>
      <c r="G26" s="28">
        <v>12.21</v>
      </c>
      <c r="H26" s="11">
        <v>22.64</v>
      </c>
      <c r="I26" s="13">
        <f t="shared" si="1"/>
        <v>34.85</v>
      </c>
      <c r="J26" s="42">
        <f t="shared" si="2"/>
        <v>0</v>
      </c>
      <c r="K26" s="22"/>
      <c r="L26" s="94"/>
      <c r="M26" s="94"/>
      <c r="N26" s="92"/>
      <c r="O26" s="90"/>
      <c r="P26" s="90"/>
      <c r="Q26" s="90"/>
      <c r="R26" s="99"/>
      <c r="S26" s="99"/>
    </row>
    <row r="27" spans="1:21" ht="12.75" customHeight="1" outlineLevel="1">
      <c r="A27" s="45" t="s">
        <v>39</v>
      </c>
      <c r="B27" s="32">
        <v>7762</v>
      </c>
      <c r="C27" s="12" t="s">
        <v>12</v>
      </c>
      <c r="D27" s="15" t="s">
        <v>176</v>
      </c>
      <c r="E27" s="14" t="s">
        <v>82</v>
      </c>
      <c r="F27" s="28">
        <f>O26</f>
        <v>0</v>
      </c>
      <c r="G27" s="28">
        <v>129.63999999999999</v>
      </c>
      <c r="H27" s="11">
        <v>14.39</v>
      </c>
      <c r="I27" s="13">
        <f t="shared" ref="I27:I28" si="5">H27+G27</f>
        <v>144.02999999999997</v>
      </c>
      <c r="J27" s="42">
        <f t="shared" ref="J27:J28" si="6">TRUNC(F27*I27,2)</f>
        <v>0</v>
      </c>
      <c r="K27" s="22"/>
      <c r="L27" s="95" t="s">
        <v>138</v>
      </c>
      <c r="M27" s="96"/>
      <c r="N27" s="97" t="s">
        <v>48</v>
      </c>
      <c r="O27" s="98"/>
      <c r="P27" s="98"/>
      <c r="Q27" s="98"/>
      <c r="R27" s="98">
        <f>SUM(R28:R31)</f>
        <v>0.628</v>
      </c>
      <c r="S27" s="33">
        <f>S18-R27</f>
        <v>5.3719999999999999</v>
      </c>
    </row>
    <row r="28" spans="1:21" ht="12.75" customHeight="1" outlineLevel="1">
      <c r="A28" s="45" t="s">
        <v>49</v>
      </c>
      <c r="B28" s="32">
        <v>73722</v>
      </c>
      <c r="C28" s="12" t="s">
        <v>12</v>
      </c>
      <c r="D28" s="15" t="s">
        <v>177</v>
      </c>
      <c r="E28" s="14" t="s">
        <v>82</v>
      </c>
      <c r="F28" s="28">
        <f>F27</f>
        <v>0</v>
      </c>
      <c r="G28" s="28">
        <v>12.21</v>
      </c>
      <c r="H28" s="11">
        <v>22.64</v>
      </c>
      <c r="I28" s="13">
        <f t="shared" si="5"/>
        <v>34.85</v>
      </c>
      <c r="J28" s="42">
        <f t="shared" si="6"/>
        <v>0</v>
      </c>
      <c r="K28" s="22"/>
      <c r="L28" s="94" t="s">
        <v>137</v>
      </c>
      <c r="M28" s="94"/>
      <c r="N28" s="92"/>
      <c r="O28" s="90">
        <f>O23</f>
        <v>5</v>
      </c>
      <c r="P28" s="90"/>
      <c r="Q28" s="90"/>
      <c r="R28" s="99">
        <f>TRUNC((((3.1416*0.4*0.4)/4)*O28),3)</f>
        <v>0.628</v>
      </c>
      <c r="S28" s="99">
        <f>S23-R28</f>
        <v>5.3719999999999999</v>
      </c>
    </row>
    <row r="29" spans="1:21" ht="12.75" customHeight="1" outlineLevel="1">
      <c r="A29" s="45" t="s">
        <v>174</v>
      </c>
      <c r="B29" s="32" t="s">
        <v>131</v>
      </c>
      <c r="C29" s="12" t="s">
        <v>12</v>
      </c>
      <c r="D29" s="15" t="s">
        <v>123</v>
      </c>
      <c r="E29" s="14" t="s">
        <v>10</v>
      </c>
      <c r="F29" s="28">
        <f>S25</f>
        <v>0</v>
      </c>
      <c r="G29" s="28">
        <v>4.01</v>
      </c>
      <c r="H29" s="11">
        <v>4</v>
      </c>
      <c r="I29" s="13">
        <f t="shared" si="1"/>
        <v>8.01</v>
      </c>
      <c r="J29" s="42">
        <f t="shared" si="2"/>
        <v>0</v>
      </c>
      <c r="K29" s="22"/>
      <c r="L29" s="94" t="s">
        <v>136</v>
      </c>
      <c r="M29" s="94"/>
      <c r="N29" s="92"/>
      <c r="O29" s="90">
        <f t="shared" ref="O29" si="7">O24</f>
        <v>0</v>
      </c>
      <c r="P29" s="90"/>
      <c r="Q29" s="90"/>
      <c r="R29" s="99">
        <f>TRUNC((((3.1416*0.6*0.6)/4)*O29),3)</f>
        <v>0</v>
      </c>
      <c r="S29" s="99">
        <f>S24-R29</f>
        <v>0</v>
      </c>
    </row>
    <row r="30" spans="1:21" ht="12.75" customHeight="1" outlineLevel="1">
      <c r="A30" s="45" t="s">
        <v>175</v>
      </c>
      <c r="B30" s="32" t="s">
        <v>182</v>
      </c>
      <c r="C30" s="12" t="s">
        <v>12</v>
      </c>
      <c r="D30" s="15" t="s">
        <v>183</v>
      </c>
      <c r="E30" s="14" t="s">
        <v>94</v>
      </c>
      <c r="F30" s="28">
        <f>M30</f>
        <v>0</v>
      </c>
      <c r="G30" s="28">
        <v>407.45</v>
      </c>
      <c r="H30" s="11">
        <v>407.43</v>
      </c>
      <c r="I30" s="13">
        <f t="shared" ref="I30" si="8">H30+G30</f>
        <v>814.88</v>
      </c>
      <c r="J30" s="42">
        <f t="shared" ref="J30" si="9">TRUNC(F30*I30,2)</f>
        <v>0</v>
      </c>
      <c r="K30" s="22"/>
      <c r="L30" s="82" t="s">
        <v>180</v>
      </c>
      <c r="M30" s="85">
        <v>0</v>
      </c>
      <c r="N30" s="92"/>
      <c r="O30" s="90"/>
      <c r="P30" s="90"/>
      <c r="Q30" s="90"/>
      <c r="R30" s="99"/>
      <c r="S30" s="99"/>
    </row>
    <row r="31" spans="1:21" ht="12.75" customHeight="1" outlineLevel="1">
      <c r="A31" s="45" t="s">
        <v>181</v>
      </c>
      <c r="B31" s="32" t="s">
        <v>207</v>
      </c>
      <c r="C31" s="12" t="s">
        <v>12</v>
      </c>
      <c r="D31" s="15" t="s">
        <v>112</v>
      </c>
      <c r="E31" s="14" t="s">
        <v>94</v>
      </c>
      <c r="F31" s="28">
        <f>M31</f>
        <v>1</v>
      </c>
      <c r="G31" s="28">
        <v>940.31</v>
      </c>
      <c r="H31" s="11">
        <v>940.3</v>
      </c>
      <c r="I31" s="13">
        <f t="shared" si="1"/>
        <v>1880.61</v>
      </c>
      <c r="J31" s="42">
        <f t="shared" si="2"/>
        <v>1880.61</v>
      </c>
      <c r="K31" s="22"/>
      <c r="L31" s="1" t="s">
        <v>179</v>
      </c>
      <c r="M31" s="7">
        <v>1</v>
      </c>
      <c r="N31" s="92"/>
      <c r="O31" s="90">
        <f>O25</f>
        <v>0</v>
      </c>
      <c r="P31" s="90"/>
      <c r="Q31" s="90"/>
      <c r="R31" s="99">
        <f>TRUNC((((3.1416*0.8*0.8)/4)*O31),3)</f>
        <v>0</v>
      </c>
      <c r="S31" s="99">
        <f>S25-R31</f>
        <v>0</v>
      </c>
    </row>
    <row r="32" spans="1:21" ht="12" customHeight="1" outlineLevel="1">
      <c r="A32" s="43" t="s">
        <v>27</v>
      </c>
      <c r="B32" s="17"/>
      <c r="C32" s="17"/>
      <c r="D32" s="18"/>
      <c r="E32" s="18"/>
      <c r="F32" s="19"/>
      <c r="G32" s="19"/>
      <c r="H32" s="19"/>
      <c r="I32" s="18"/>
      <c r="J32" s="44">
        <f>SUM(J18:J31)</f>
        <v>2591.1099999999997</v>
      </c>
      <c r="K32" s="22"/>
      <c r="L32" s="82"/>
      <c r="M32" s="85"/>
      <c r="N32" s="85"/>
      <c r="O32" s="85"/>
      <c r="P32" s="82"/>
      <c r="Q32" s="82"/>
      <c r="R32" s="82"/>
    </row>
    <row r="33" spans="1:18" ht="8.25" customHeight="1" outlineLevel="1">
      <c r="A33" s="43"/>
      <c r="B33" s="17"/>
      <c r="C33" s="17"/>
      <c r="D33" s="18"/>
      <c r="E33" s="18"/>
      <c r="F33" s="19"/>
      <c r="G33" s="19"/>
      <c r="H33" s="19"/>
      <c r="I33" s="18"/>
      <c r="J33" s="44"/>
      <c r="K33" s="22"/>
      <c r="L33" s="82"/>
      <c r="M33" s="85"/>
      <c r="N33" s="85"/>
      <c r="O33" s="85"/>
      <c r="P33" s="82"/>
      <c r="Q33" s="82"/>
      <c r="R33" s="82"/>
    </row>
    <row r="34" spans="1:18" ht="25.5" customHeight="1">
      <c r="A34" s="131">
        <v>3</v>
      </c>
      <c r="B34" s="132"/>
      <c r="C34" s="132"/>
      <c r="D34" s="133" t="s">
        <v>113</v>
      </c>
      <c r="E34" s="133"/>
      <c r="F34" s="134"/>
      <c r="G34" s="134"/>
      <c r="H34" s="135"/>
      <c r="I34" s="133"/>
      <c r="J34" s="136">
        <f>J45</f>
        <v>98914.06</v>
      </c>
      <c r="K34" s="22"/>
      <c r="L34" s="8" t="s">
        <v>64</v>
      </c>
      <c r="M34" s="8" t="s">
        <v>65</v>
      </c>
      <c r="N34" s="8" t="s">
        <v>63</v>
      </c>
      <c r="O34" s="8" t="s">
        <v>66</v>
      </c>
      <c r="P34" s="8" t="s">
        <v>67</v>
      </c>
      <c r="Q34" s="8" t="s">
        <v>69</v>
      </c>
      <c r="R34" s="8" t="s">
        <v>68</v>
      </c>
    </row>
    <row r="35" spans="1:18" outlineLevel="1">
      <c r="A35" s="45" t="s">
        <v>9</v>
      </c>
      <c r="B35" s="12" t="s">
        <v>103</v>
      </c>
      <c r="C35" s="12" t="s">
        <v>12</v>
      </c>
      <c r="D35" s="15" t="s">
        <v>104</v>
      </c>
      <c r="E35" s="14" t="s">
        <v>10</v>
      </c>
      <c r="F35" s="28">
        <f>P35</f>
        <v>938.43</v>
      </c>
      <c r="G35" s="28">
        <v>4.7300000000000004</v>
      </c>
      <c r="H35" s="11">
        <v>0.83</v>
      </c>
      <c r="I35" s="13">
        <f t="shared" ref="I35:I44" si="10">H35+G35</f>
        <v>5.5600000000000005</v>
      </c>
      <c r="J35" s="42">
        <f>TRUNC((F35*I35),2)</f>
        <v>5217.67</v>
      </c>
      <c r="K35" s="22"/>
      <c r="L35" s="11"/>
      <c r="M35" s="11"/>
      <c r="N35" s="11"/>
      <c r="O35" s="11"/>
      <c r="P35" s="33">
        <v>938.43</v>
      </c>
      <c r="Q35" s="11"/>
      <c r="R35" s="11"/>
    </row>
    <row r="36" spans="1:18" outlineLevel="1">
      <c r="A36" s="45" t="s">
        <v>18</v>
      </c>
      <c r="B36" s="32" t="s">
        <v>47</v>
      </c>
      <c r="C36" s="12" t="s">
        <v>12</v>
      </c>
      <c r="D36" s="15" t="s">
        <v>105</v>
      </c>
      <c r="E36" s="14" t="s">
        <v>10</v>
      </c>
      <c r="F36" s="28">
        <f>P36</f>
        <v>4.67</v>
      </c>
      <c r="G36" s="28">
        <v>2.11</v>
      </c>
      <c r="H36" s="11">
        <v>0.37</v>
      </c>
      <c r="I36" s="13">
        <f t="shared" si="10"/>
        <v>2.48</v>
      </c>
      <c r="J36" s="42">
        <f t="shared" ref="J36:J44" si="11">TRUNC((F36*I36),2)</f>
        <v>11.58</v>
      </c>
      <c r="K36" s="22"/>
      <c r="L36" s="11"/>
      <c r="M36" s="11"/>
      <c r="N36" s="11"/>
      <c r="O36" s="11"/>
      <c r="P36" s="31">
        <v>4.67</v>
      </c>
      <c r="Q36" s="11"/>
      <c r="R36" s="33"/>
    </row>
    <row r="37" spans="1:18" outlineLevel="1">
      <c r="A37" s="45" t="s">
        <v>41</v>
      </c>
      <c r="B37" s="12" t="s">
        <v>106</v>
      </c>
      <c r="C37" s="12" t="s">
        <v>12</v>
      </c>
      <c r="D37" s="15" t="s">
        <v>107</v>
      </c>
      <c r="E37" s="14" t="s">
        <v>10</v>
      </c>
      <c r="F37" s="28">
        <f>P37</f>
        <v>4.67</v>
      </c>
      <c r="G37" s="28">
        <v>4.46</v>
      </c>
      <c r="H37" s="11">
        <v>0.78</v>
      </c>
      <c r="I37" s="13">
        <f t="shared" si="10"/>
        <v>5.24</v>
      </c>
      <c r="J37" s="42">
        <f t="shared" si="11"/>
        <v>24.47</v>
      </c>
      <c r="K37" s="22"/>
      <c r="L37" s="11"/>
      <c r="M37" s="11"/>
      <c r="N37" s="11"/>
      <c r="O37" s="11"/>
      <c r="P37" s="33">
        <f>P36</f>
        <v>4.67</v>
      </c>
      <c r="Q37" s="11"/>
      <c r="R37" s="11"/>
    </row>
    <row r="38" spans="1:18" outlineLevel="1">
      <c r="A38" s="45" t="s">
        <v>42</v>
      </c>
      <c r="B38" s="32">
        <v>72961</v>
      </c>
      <c r="C38" s="12" t="s">
        <v>12</v>
      </c>
      <c r="D38" s="15" t="s">
        <v>40</v>
      </c>
      <c r="E38" s="14" t="s">
        <v>13</v>
      </c>
      <c r="F38" s="28">
        <f>N38</f>
        <v>1640.5</v>
      </c>
      <c r="G38" s="28">
        <v>1.35</v>
      </c>
      <c r="H38" s="11">
        <v>0.14000000000000001</v>
      </c>
      <c r="I38" s="13">
        <f t="shared" si="10"/>
        <v>1.4900000000000002</v>
      </c>
      <c r="J38" s="42">
        <f t="shared" si="11"/>
        <v>2444.34</v>
      </c>
      <c r="K38" s="22"/>
      <c r="L38" s="11">
        <f>L43</f>
        <v>193</v>
      </c>
      <c r="M38" s="11">
        <f>M43+0.5</f>
        <v>8.5</v>
      </c>
      <c r="N38" s="33">
        <f>M38*L38</f>
        <v>1640.5</v>
      </c>
      <c r="O38" s="11"/>
      <c r="P38" s="11"/>
      <c r="Q38" s="11"/>
      <c r="R38" s="11"/>
    </row>
    <row r="39" spans="1:18" outlineLevel="1">
      <c r="A39" s="45" t="s">
        <v>43</v>
      </c>
      <c r="B39" s="32">
        <v>73710</v>
      </c>
      <c r="C39" s="12" t="s">
        <v>12</v>
      </c>
      <c r="D39" s="15" t="s">
        <v>114</v>
      </c>
      <c r="E39" s="14" t="s">
        <v>10</v>
      </c>
      <c r="F39" s="28">
        <f>P39</f>
        <v>235.94</v>
      </c>
      <c r="G39" s="28">
        <v>89.67</v>
      </c>
      <c r="H39" s="11">
        <v>9.9600000000000009</v>
      </c>
      <c r="I39" s="13">
        <f t="shared" si="10"/>
        <v>99.63</v>
      </c>
      <c r="J39" s="42">
        <f t="shared" si="11"/>
        <v>23506.7</v>
      </c>
      <c r="K39" s="22"/>
      <c r="L39" s="11">
        <f>L43</f>
        <v>193</v>
      </c>
      <c r="M39" s="11">
        <f>M40</f>
        <v>8.15</v>
      </c>
      <c r="N39" s="11">
        <f>M39*L39</f>
        <v>1572.95</v>
      </c>
      <c r="O39" s="11">
        <v>0.15</v>
      </c>
      <c r="P39" s="33">
        <f>TRUNC(O39*N39,2)</f>
        <v>235.94</v>
      </c>
      <c r="Q39" s="11"/>
      <c r="R39" s="11"/>
    </row>
    <row r="40" spans="1:18" outlineLevel="1">
      <c r="A40" s="45" t="s">
        <v>44</v>
      </c>
      <c r="B40" s="32">
        <v>72887</v>
      </c>
      <c r="C40" s="12" t="s">
        <v>12</v>
      </c>
      <c r="D40" s="15" t="s">
        <v>153</v>
      </c>
      <c r="E40" s="14" t="s">
        <v>224</v>
      </c>
      <c r="F40" s="28">
        <f>R40</f>
        <v>8257.9</v>
      </c>
      <c r="G40" s="28">
        <v>0.77</v>
      </c>
      <c r="H40" s="11">
        <v>0.12</v>
      </c>
      <c r="I40" s="13">
        <f t="shared" si="10"/>
        <v>0.89</v>
      </c>
      <c r="J40" s="42">
        <f t="shared" si="11"/>
        <v>7349.53</v>
      </c>
      <c r="K40" s="22"/>
      <c r="L40" s="11">
        <f>L43</f>
        <v>193</v>
      </c>
      <c r="M40" s="11">
        <f>M43+O40</f>
        <v>8.15</v>
      </c>
      <c r="N40" s="11">
        <f>M40*L40</f>
        <v>1572.95</v>
      </c>
      <c r="O40" s="11">
        <v>0.15</v>
      </c>
      <c r="P40" s="33">
        <f>TRUNC(O40*N40,2)</f>
        <v>235.94</v>
      </c>
      <c r="Q40" s="11">
        <v>35</v>
      </c>
      <c r="R40" s="33">
        <f>TRUNC(Q40*P40,2)</f>
        <v>8257.9</v>
      </c>
    </row>
    <row r="41" spans="1:18" outlineLevel="1">
      <c r="A41" s="45" t="s">
        <v>146</v>
      </c>
      <c r="B41" s="12">
        <v>72945</v>
      </c>
      <c r="C41" s="12" t="s">
        <v>12</v>
      </c>
      <c r="D41" s="15" t="s">
        <v>115</v>
      </c>
      <c r="E41" s="14" t="s">
        <v>13</v>
      </c>
      <c r="F41" s="28">
        <f>N41</f>
        <v>1582.6</v>
      </c>
      <c r="G41" s="28">
        <v>3.25</v>
      </c>
      <c r="H41" s="11">
        <v>0.34</v>
      </c>
      <c r="I41" s="13">
        <f t="shared" si="10"/>
        <v>3.59</v>
      </c>
      <c r="J41" s="42">
        <f t="shared" si="11"/>
        <v>5681.53</v>
      </c>
      <c r="K41" s="22"/>
      <c r="L41" s="11">
        <f>L43</f>
        <v>193</v>
      </c>
      <c r="M41" s="11">
        <f>M43+0.2</f>
        <v>8.1999999999999993</v>
      </c>
      <c r="N41" s="33">
        <f>M41*L41</f>
        <v>1582.6</v>
      </c>
      <c r="O41" s="11"/>
      <c r="P41" s="31">
        <f>P40</f>
        <v>235.94</v>
      </c>
      <c r="Q41" s="11"/>
      <c r="R41" s="33"/>
    </row>
    <row r="42" spans="1:18" outlineLevel="1">
      <c r="A42" s="45" t="s">
        <v>147</v>
      </c>
      <c r="B42" s="12">
        <v>72942</v>
      </c>
      <c r="C42" s="12" t="s">
        <v>12</v>
      </c>
      <c r="D42" s="15" t="s">
        <v>116</v>
      </c>
      <c r="E42" s="14" t="s">
        <v>13</v>
      </c>
      <c r="F42" s="28">
        <f>N42</f>
        <v>1563.3</v>
      </c>
      <c r="G42" s="28">
        <v>1.19</v>
      </c>
      <c r="H42" s="11">
        <v>0.12</v>
      </c>
      <c r="I42" s="13">
        <f t="shared" si="10"/>
        <v>1.31</v>
      </c>
      <c r="J42" s="42">
        <f t="shared" si="11"/>
        <v>2047.92</v>
      </c>
      <c r="K42" s="22"/>
      <c r="L42" s="11">
        <f>L43</f>
        <v>193</v>
      </c>
      <c r="M42" s="11">
        <f>M43+0.1</f>
        <v>8.1</v>
      </c>
      <c r="N42" s="33">
        <f t="shared" ref="N42:N44" si="12">TRUNC(M42*L42,2)</f>
        <v>1563.3</v>
      </c>
      <c r="O42" s="11"/>
      <c r="P42" s="11"/>
      <c r="Q42" s="11"/>
      <c r="R42" s="11"/>
    </row>
    <row r="43" spans="1:18" outlineLevel="1">
      <c r="A43" s="45" t="s">
        <v>148</v>
      </c>
      <c r="B43" s="12">
        <v>1520</v>
      </c>
      <c r="C43" s="12" t="s">
        <v>12</v>
      </c>
      <c r="D43" s="15" t="s">
        <v>208</v>
      </c>
      <c r="E43" s="14" t="s">
        <v>10</v>
      </c>
      <c r="F43" s="28">
        <f>P43</f>
        <v>77.2</v>
      </c>
      <c r="G43" s="28">
        <v>593.54999999999995</v>
      </c>
      <c r="H43" s="11">
        <v>65.94</v>
      </c>
      <c r="I43" s="13">
        <f t="shared" si="10"/>
        <v>659.49</v>
      </c>
      <c r="J43" s="42">
        <f t="shared" si="11"/>
        <v>50912.62</v>
      </c>
      <c r="K43" s="22"/>
      <c r="L43" s="11">
        <f>B6</f>
        <v>193</v>
      </c>
      <c r="M43" s="11">
        <f>N43/L43</f>
        <v>8</v>
      </c>
      <c r="N43" s="11">
        <f>B7</f>
        <v>1544</v>
      </c>
      <c r="O43" s="11">
        <v>0.05</v>
      </c>
      <c r="P43" s="33">
        <f>TRUNC(O43*N43,2)</f>
        <v>77.2</v>
      </c>
      <c r="Q43" s="11"/>
      <c r="R43" s="11"/>
    </row>
    <row r="44" spans="1:18" outlineLevel="1">
      <c r="A44" s="45" t="s">
        <v>149</v>
      </c>
      <c r="B44" s="32">
        <v>72887</v>
      </c>
      <c r="C44" s="12" t="s">
        <v>12</v>
      </c>
      <c r="D44" s="15" t="s">
        <v>211</v>
      </c>
      <c r="E44" s="14" t="s">
        <v>224</v>
      </c>
      <c r="F44" s="28">
        <f>R44</f>
        <v>1930</v>
      </c>
      <c r="G44" s="28">
        <v>0.77</v>
      </c>
      <c r="H44" s="11">
        <v>0.12</v>
      </c>
      <c r="I44" s="13">
        <f t="shared" si="10"/>
        <v>0.89</v>
      </c>
      <c r="J44" s="42">
        <f t="shared" si="11"/>
        <v>1717.7</v>
      </c>
      <c r="K44" s="22"/>
      <c r="L44" s="11">
        <f t="shared" ref="L44:M44" si="13">L43</f>
        <v>193</v>
      </c>
      <c r="M44" s="11">
        <f t="shared" si="13"/>
        <v>8</v>
      </c>
      <c r="N44" s="11">
        <f t="shared" si="12"/>
        <v>1544</v>
      </c>
      <c r="O44" s="31">
        <f>O43</f>
        <v>0.05</v>
      </c>
      <c r="P44" s="31">
        <f>O44*N44</f>
        <v>77.2</v>
      </c>
      <c r="Q44" s="11">
        <v>25</v>
      </c>
      <c r="R44" s="33">
        <f>TRUNC(Q44*P44)</f>
        <v>1930</v>
      </c>
    </row>
    <row r="45" spans="1:18" ht="12" customHeight="1" outlineLevel="1">
      <c r="A45" s="43" t="s">
        <v>27</v>
      </c>
      <c r="B45" s="17"/>
      <c r="C45" s="17"/>
      <c r="D45" s="18"/>
      <c r="E45" s="18"/>
      <c r="F45" s="19"/>
      <c r="G45" s="19"/>
      <c r="H45" s="19"/>
      <c r="I45" s="18"/>
      <c r="J45" s="44">
        <f>SUM(J35:J44)</f>
        <v>98914.06</v>
      </c>
      <c r="K45" s="22"/>
      <c r="L45" s="34"/>
      <c r="M45" s="3"/>
      <c r="N45" s="3"/>
      <c r="O45" s="3"/>
      <c r="P45" s="3"/>
      <c r="Q45" s="3"/>
      <c r="R45" s="35"/>
    </row>
    <row r="46" spans="1:18" ht="12" customHeight="1" outlineLevel="1">
      <c r="A46" s="43"/>
      <c r="B46" s="17"/>
      <c r="C46" s="17"/>
      <c r="D46" s="18"/>
      <c r="E46" s="18"/>
      <c r="F46" s="19"/>
      <c r="G46" s="19"/>
      <c r="H46" s="19"/>
      <c r="I46" s="18"/>
      <c r="J46" s="44"/>
      <c r="K46" s="22"/>
      <c r="L46" s="34"/>
      <c r="M46" s="3"/>
      <c r="N46" s="3"/>
      <c r="O46" s="3"/>
      <c r="P46" s="3"/>
      <c r="Q46" s="3"/>
      <c r="R46" s="35"/>
    </row>
    <row r="47" spans="1:18" ht="25.5" customHeight="1">
      <c r="A47" s="131">
        <v>4</v>
      </c>
      <c r="B47" s="132"/>
      <c r="C47" s="132"/>
      <c r="D47" s="133" t="s">
        <v>172</v>
      </c>
      <c r="E47" s="133"/>
      <c r="F47" s="134"/>
      <c r="G47" s="134"/>
      <c r="H47" s="135"/>
      <c r="I47" s="133"/>
      <c r="J47" s="136">
        <f>J54</f>
        <v>0</v>
      </c>
      <c r="K47" s="22"/>
      <c r="L47" s="8" t="s">
        <v>64</v>
      </c>
      <c r="M47" s="8" t="s">
        <v>65</v>
      </c>
      <c r="N47" s="8" t="s">
        <v>63</v>
      </c>
      <c r="O47" s="8" t="s">
        <v>66</v>
      </c>
      <c r="P47" s="8" t="s">
        <v>67</v>
      </c>
      <c r="Q47" s="8" t="s">
        <v>69</v>
      </c>
      <c r="R47" s="8" t="s">
        <v>68</v>
      </c>
    </row>
    <row r="48" spans="1:18" outlineLevel="1">
      <c r="A48" s="45" t="s">
        <v>11</v>
      </c>
      <c r="B48" s="12" t="s">
        <v>169</v>
      </c>
      <c r="C48" s="12" t="s">
        <v>12</v>
      </c>
      <c r="D48" s="15" t="s">
        <v>170</v>
      </c>
      <c r="E48" s="14" t="s">
        <v>13</v>
      </c>
      <c r="F48" s="28">
        <f>N48</f>
        <v>0</v>
      </c>
      <c r="G48" s="28">
        <v>0.78</v>
      </c>
      <c r="H48" s="11">
        <v>0.08</v>
      </c>
      <c r="I48" s="13">
        <f t="shared" ref="I48:I53" si="14">H48+G48</f>
        <v>0.86</v>
      </c>
      <c r="J48" s="42">
        <f t="shared" ref="J48:J53" si="15">TRUNC(F48*I48,2)</f>
        <v>0</v>
      </c>
      <c r="K48" s="22"/>
      <c r="L48" s="11">
        <v>0</v>
      </c>
      <c r="M48" s="11">
        <v>0</v>
      </c>
      <c r="N48" s="33">
        <f>M48*L48</f>
        <v>0</v>
      </c>
      <c r="O48" s="31"/>
      <c r="P48" s="31"/>
      <c r="Q48" s="11"/>
      <c r="R48" s="11"/>
    </row>
    <row r="49" spans="1:18" outlineLevel="1">
      <c r="A49" s="45" t="s">
        <v>14</v>
      </c>
      <c r="B49" s="12">
        <v>72942</v>
      </c>
      <c r="C49" s="12" t="s">
        <v>12</v>
      </c>
      <c r="D49" s="15" t="s">
        <v>171</v>
      </c>
      <c r="E49" s="14" t="s">
        <v>13</v>
      </c>
      <c r="F49" s="28">
        <f>N49</f>
        <v>0</v>
      </c>
      <c r="G49" s="28">
        <v>1.19</v>
      </c>
      <c r="H49" s="11">
        <v>0.12</v>
      </c>
      <c r="I49" s="13">
        <f t="shared" si="14"/>
        <v>1.31</v>
      </c>
      <c r="J49" s="42">
        <f t="shared" si="15"/>
        <v>0</v>
      </c>
      <c r="K49" s="22"/>
      <c r="L49" s="11">
        <f>L48</f>
        <v>0</v>
      </c>
      <c r="M49" s="11">
        <f>M48</f>
        <v>0</v>
      </c>
      <c r="N49" s="33">
        <f>M49*L49</f>
        <v>0</v>
      </c>
      <c r="O49" s="31"/>
      <c r="P49" s="31"/>
      <c r="Q49" s="31"/>
      <c r="R49" s="31"/>
    </row>
    <row r="50" spans="1:18" outlineLevel="1">
      <c r="A50" s="45" t="s">
        <v>15</v>
      </c>
      <c r="B50" s="12">
        <v>1520</v>
      </c>
      <c r="C50" s="12" t="s">
        <v>12</v>
      </c>
      <c r="D50" s="15" t="s">
        <v>209</v>
      </c>
      <c r="E50" s="14" t="s">
        <v>10</v>
      </c>
      <c r="F50" s="28">
        <f>P50</f>
        <v>0</v>
      </c>
      <c r="G50" s="28">
        <v>593.54999999999995</v>
      </c>
      <c r="H50" s="11">
        <v>65.94</v>
      </c>
      <c r="I50" s="13">
        <f t="shared" si="14"/>
        <v>659.49</v>
      </c>
      <c r="J50" s="42">
        <f t="shared" si="15"/>
        <v>0</v>
      </c>
      <c r="K50" s="22"/>
      <c r="L50" s="11">
        <f>L49</f>
        <v>0</v>
      </c>
      <c r="M50" s="11">
        <f>M48</f>
        <v>0</v>
      </c>
      <c r="N50" s="33">
        <f>M50*L50</f>
        <v>0</v>
      </c>
      <c r="O50" s="159">
        <v>3.5000000000000003E-2</v>
      </c>
      <c r="P50" s="33">
        <f>TRUNC(O50*N50,2)</f>
        <v>0</v>
      </c>
      <c r="Q50" s="11"/>
      <c r="R50" s="11"/>
    </row>
    <row r="51" spans="1:18" outlineLevel="1">
      <c r="A51" s="45" t="s">
        <v>28</v>
      </c>
      <c r="B51" s="12">
        <v>72942</v>
      </c>
      <c r="C51" s="12" t="s">
        <v>12</v>
      </c>
      <c r="D51" s="15" t="s">
        <v>171</v>
      </c>
      <c r="E51" s="14" t="s">
        <v>13</v>
      </c>
      <c r="F51" s="28">
        <f>N51</f>
        <v>0</v>
      </c>
      <c r="G51" s="28">
        <v>1.19</v>
      </c>
      <c r="H51" s="11">
        <v>0.12</v>
      </c>
      <c r="I51" s="13">
        <f t="shared" si="14"/>
        <v>1.31</v>
      </c>
      <c r="J51" s="42">
        <f t="shared" si="15"/>
        <v>0</v>
      </c>
      <c r="K51" s="22"/>
      <c r="L51" s="11">
        <f>L48</f>
        <v>0</v>
      </c>
      <c r="M51" s="11">
        <f>M48</f>
        <v>0</v>
      </c>
      <c r="N51" s="33">
        <f>M51*L51</f>
        <v>0</v>
      </c>
      <c r="O51" s="11"/>
      <c r="P51" s="11"/>
      <c r="Q51" s="11"/>
      <c r="R51" s="11"/>
    </row>
    <row r="52" spans="1:18" outlineLevel="1">
      <c r="A52" s="45" t="s">
        <v>150</v>
      </c>
      <c r="B52" s="12">
        <v>1520</v>
      </c>
      <c r="C52" s="12" t="s">
        <v>12</v>
      </c>
      <c r="D52" s="15" t="s">
        <v>210</v>
      </c>
      <c r="E52" s="14" t="s">
        <v>10</v>
      </c>
      <c r="F52" s="28">
        <f>P52</f>
        <v>0</v>
      </c>
      <c r="G52" s="28">
        <v>593.54999999999995</v>
      </c>
      <c r="H52" s="11">
        <v>65.94</v>
      </c>
      <c r="I52" s="13">
        <f t="shared" si="14"/>
        <v>659.49</v>
      </c>
      <c r="J52" s="42">
        <f t="shared" si="15"/>
        <v>0</v>
      </c>
      <c r="K52" s="22"/>
      <c r="L52" s="11">
        <f>L51</f>
        <v>0</v>
      </c>
      <c r="M52" s="11">
        <f>M51</f>
        <v>0</v>
      </c>
      <c r="N52" s="11">
        <f>M52*L52</f>
        <v>0</v>
      </c>
      <c r="O52" s="11">
        <v>0.03</v>
      </c>
      <c r="P52" s="33">
        <f>TRUNC(O52*N52,2)</f>
        <v>0</v>
      </c>
      <c r="Q52" s="11"/>
      <c r="R52" s="11"/>
    </row>
    <row r="53" spans="1:18" outlineLevel="1">
      <c r="A53" s="45" t="s">
        <v>151</v>
      </c>
      <c r="B53" s="12">
        <v>72887</v>
      </c>
      <c r="C53" s="12" t="s">
        <v>12</v>
      </c>
      <c r="D53" s="15" t="s">
        <v>211</v>
      </c>
      <c r="E53" s="14" t="s">
        <v>224</v>
      </c>
      <c r="F53" s="28">
        <f>R53</f>
        <v>0</v>
      </c>
      <c r="G53" s="28">
        <v>0.77</v>
      </c>
      <c r="H53" s="11">
        <v>0.12</v>
      </c>
      <c r="I53" s="13">
        <f t="shared" si="14"/>
        <v>0.89</v>
      </c>
      <c r="J53" s="42">
        <f t="shared" si="15"/>
        <v>0</v>
      </c>
      <c r="K53" s="22"/>
      <c r="L53" s="11"/>
      <c r="M53" s="11"/>
      <c r="N53" s="11"/>
      <c r="O53" s="11"/>
      <c r="P53" s="11">
        <f>P52+P50</f>
        <v>0</v>
      </c>
      <c r="Q53" s="11">
        <f>Q44</f>
        <v>25</v>
      </c>
      <c r="R53" s="33">
        <f>TRUNC(Q53*P53,2)</f>
        <v>0</v>
      </c>
    </row>
    <row r="54" spans="1:18" ht="12" customHeight="1" outlineLevel="1">
      <c r="A54" s="43" t="s">
        <v>27</v>
      </c>
      <c r="B54" s="17"/>
      <c r="C54" s="17"/>
      <c r="D54" s="18"/>
      <c r="E54" s="18"/>
      <c r="F54" s="19"/>
      <c r="G54" s="19"/>
      <c r="H54" s="19"/>
      <c r="I54" s="18"/>
      <c r="J54" s="44">
        <f>SUM(J48:J53)</f>
        <v>0</v>
      </c>
      <c r="K54" s="22"/>
      <c r="L54" s="34"/>
      <c r="M54" s="3"/>
      <c r="N54" s="3"/>
      <c r="O54" s="3"/>
      <c r="P54" s="3"/>
      <c r="Q54" s="3"/>
      <c r="R54" s="35"/>
    </row>
    <row r="55" spans="1:18" ht="9" customHeight="1">
      <c r="A55" s="40"/>
      <c r="B55" s="10"/>
      <c r="C55" s="10"/>
      <c r="D55" s="16"/>
      <c r="E55" s="9"/>
      <c r="F55" s="27"/>
      <c r="G55" s="27"/>
      <c r="H55" s="11"/>
      <c r="I55" s="8"/>
      <c r="J55" s="41"/>
      <c r="K55" s="22"/>
      <c r="L55" s="34"/>
      <c r="M55" s="3"/>
      <c r="N55" s="3"/>
      <c r="O55" s="3"/>
      <c r="P55" s="3"/>
      <c r="Q55" s="3"/>
      <c r="R55" s="35"/>
    </row>
    <row r="56" spans="1:18" ht="25.5" customHeight="1">
      <c r="A56" s="131">
        <v>5</v>
      </c>
      <c r="B56" s="132"/>
      <c r="C56" s="132"/>
      <c r="D56" s="133" t="s">
        <v>46</v>
      </c>
      <c r="E56" s="133"/>
      <c r="F56" s="134"/>
      <c r="G56" s="134"/>
      <c r="H56" s="135"/>
      <c r="I56" s="133"/>
      <c r="J56" s="136">
        <f>J64</f>
        <v>21650.94</v>
      </c>
      <c r="K56" s="22"/>
      <c r="L56" s="8" t="s">
        <v>64</v>
      </c>
      <c r="M56" s="8" t="s">
        <v>65</v>
      </c>
      <c r="N56" s="8" t="s">
        <v>63</v>
      </c>
      <c r="O56" s="8" t="s">
        <v>66</v>
      </c>
      <c r="P56" s="8" t="s">
        <v>67</v>
      </c>
      <c r="Q56" s="8" t="s">
        <v>69</v>
      </c>
      <c r="R56" s="8" t="s">
        <v>68</v>
      </c>
    </row>
    <row r="57" spans="1:18" ht="13.5" customHeight="1" outlineLevel="1">
      <c r="A57" s="45" t="s">
        <v>16</v>
      </c>
      <c r="B57" s="32">
        <v>5622</v>
      </c>
      <c r="C57" s="12" t="s">
        <v>12</v>
      </c>
      <c r="D57" s="15" t="s">
        <v>52</v>
      </c>
      <c r="E57" s="14" t="s">
        <v>13</v>
      </c>
      <c r="F57" s="28">
        <f>N57</f>
        <v>543.59999999999991</v>
      </c>
      <c r="G57" s="28">
        <v>0.97</v>
      </c>
      <c r="H57" s="11">
        <v>1.77</v>
      </c>
      <c r="I57" s="13">
        <f t="shared" ref="I57:I63" si="16">H57+G57</f>
        <v>2.74</v>
      </c>
      <c r="J57" s="42">
        <f t="shared" ref="J57:J63" si="17">TRUNC(F57*I57,2)</f>
        <v>1489.46</v>
      </c>
      <c r="K57" s="22"/>
      <c r="L57" s="11">
        <v>362.4</v>
      </c>
      <c r="M57" s="11">
        <v>1.5</v>
      </c>
      <c r="N57" s="33">
        <f>M57*L57</f>
        <v>543.59999999999991</v>
      </c>
      <c r="O57" s="11"/>
      <c r="P57" s="11"/>
      <c r="Q57" s="11"/>
      <c r="R57" s="11"/>
    </row>
    <row r="58" spans="1:18" ht="13.5" customHeight="1" outlineLevel="1">
      <c r="A58" s="45" t="s">
        <v>17</v>
      </c>
      <c r="B58" s="32" t="s">
        <v>50</v>
      </c>
      <c r="C58" s="12" t="s">
        <v>12</v>
      </c>
      <c r="D58" s="15" t="s">
        <v>53</v>
      </c>
      <c r="E58" s="14" t="s">
        <v>10</v>
      </c>
      <c r="F58" s="28">
        <f>P58</f>
        <v>27.18</v>
      </c>
      <c r="G58" s="28">
        <v>57.1</v>
      </c>
      <c r="H58" s="11">
        <v>19.010000000000002</v>
      </c>
      <c r="I58" s="13">
        <f t="shared" si="16"/>
        <v>76.11</v>
      </c>
      <c r="J58" s="42">
        <f t="shared" si="17"/>
        <v>2068.66</v>
      </c>
      <c r="K58" s="22"/>
      <c r="L58" s="11">
        <f>L57</f>
        <v>362.4</v>
      </c>
      <c r="M58" s="11">
        <f>M57</f>
        <v>1.5</v>
      </c>
      <c r="N58" s="11">
        <f>M58*L58</f>
        <v>543.59999999999991</v>
      </c>
      <c r="O58" s="11">
        <v>0.05</v>
      </c>
      <c r="P58" s="33">
        <f>TRUNC(O58*N58,2)</f>
        <v>27.18</v>
      </c>
      <c r="Q58" s="11"/>
      <c r="R58" s="11"/>
    </row>
    <row r="59" spans="1:18" ht="13.5" customHeight="1" outlineLevel="1">
      <c r="A59" s="45" t="s">
        <v>45</v>
      </c>
      <c r="B59" s="12">
        <v>72887</v>
      </c>
      <c r="C59" s="12" t="s">
        <v>12</v>
      </c>
      <c r="D59" s="15" t="s">
        <v>154</v>
      </c>
      <c r="E59" s="14" t="s">
        <v>224</v>
      </c>
      <c r="F59" s="28">
        <f>R59</f>
        <v>951.3</v>
      </c>
      <c r="G59" s="28">
        <v>0.77</v>
      </c>
      <c r="H59" s="11">
        <v>0.12</v>
      </c>
      <c r="I59" s="13">
        <f t="shared" si="16"/>
        <v>0.89</v>
      </c>
      <c r="J59" s="42">
        <f t="shared" si="17"/>
        <v>846.65</v>
      </c>
      <c r="K59" s="22"/>
      <c r="L59" s="11">
        <f>L58</f>
        <v>362.4</v>
      </c>
      <c r="M59" s="11">
        <f>M58</f>
        <v>1.5</v>
      </c>
      <c r="N59" s="11">
        <f>M59*L59</f>
        <v>543.59999999999991</v>
      </c>
      <c r="O59" s="11">
        <f>O58</f>
        <v>0.05</v>
      </c>
      <c r="P59" s="11">
        <f>P58</f>
        <v>27.18</v>
      </c>
      <c r="Q59" s="11">
        <v>35</v>
      </c>
      <c r="R59" s="33">
        <f>TRUNC(Q59*P59,2)</f>
        <v>951.3</v>
      </c>
    </row>
    <row r="60" spans="1:18" ht="13.5" customHeight="1" outlineLevel="1">
      <c r="A60" s="45" t="s">
        <v>80</v>
      </c>
      <c r="B60" s="12" t="s">
        <v>95</v>
      </c>
      <c r="C60" s="12" t="s">
        <v>12</v>
      </c>
      <c r="D60" s="15" t="s">
        <v>81</v>
      </c>
      <c r="E60" s="14" t="s">
        <v>82</v>
      </c>
      <c r="F60" s="28">
        <f>L60</f>
        <v>362.4</v>
      </c>
      <c r="G60" s="28">
        <v>21.06</v>
      </c>
      <c r="H60" s="11">
        <v>14.02</v>
      </c>
      <c r="I60" s="13">
        <f t="shared" si="16"/>
        <v>35.08</v>
      </c>
      <c r="J60" s="42">
        <f t="shared" si="17"/>
        <v>12712.99</v>
      </c>
      <c r="K60" s="22"/>
      <c r="L60" s="33">
        <f>L57</f>
        <v>362.4</v>
      </c>
      <c r="M60" s="11"/>
      <c r="N60" s="11"/>
      <c r="O60" s="11"/>
      <c r="P60" s="11"/>
      <c r="Q60" s="11"/>
      <c r="R60" s="31"/>
    </row>
    <row r="61" spans="1:18" ht="13.5" customHeight="1" outlineLevel="1">
      <c r="A61" s="45" t="s">
        <v>163</v>
      </c>
      <c r="B61" s="12">
        <v>73675</v>
      </c>
      <c r="C61" s="12" t="s">
        <v>12</v>
      </c>
      <c r="D61" s="15" t="s">
        <v>54</v>
      </c>
      <c r="E61" s="14" t="s">
        <v>13</v>
      </c>
      <c r="F61" s="28">
        <f>N61</f>
        <v>97.5</v>
      </c>
      <c r="G61" s="28">
        <v>22.98</v>
      </c>
      <c r="H61" s="11">
        <v>12.36</v>
      </c>
      <c r="I61" s="13">
        <f t="shared" si="16"/>
        <v>35.340000000000003</v>
      </c>
      <c r="J61" s="42">
        <f t="shared" si="17"/>
        <v>3445.65</v>
      </c>
      <c r="K61" s="22"/>
      <c r="L61" s="11">
        <v>65</v>
      </c>
      <c r="M61" s="11">
        <f>M57</f>
        <v>1.5</v>
      </c>
      <c r="N61" s="33">
        <f>M61*L61</f>
        <v>97.5</v>
      </c>
      <c r="O61" s="11"/>
      <c r="P61" s="11"/>
      <c r="Q61" s="11"/>
      <c r="R61" s="11"/>
    </row>
    <row r="62" spans="1:18" ht="13.5" customHeight="1" outlineLevel="1">
      <c r="A62" s="45" t="s">
        <v>164</v>
      </c>
      <c r="B62" s="12" t="s">
        <v>96</v>
      </c>
      <c r="C62" s="12" t="s">
        <v>12</v>
      </c>
      <c r="D62" s="15" t="s">
        <v>55</v>
      </c>
      <c r="E62" s="14" t="s">
        <v>13</v>
      </c>
      <c r="F62" s="28">
        <f>N62</f>
        <v>15.75</v>
      </c>
      <c r="G62" s="28">
        <v>44.89</v>
      </c>
      <c r="H62" s="11">
        <v>24.16</v>
      </c>
      <c r="I62" s="13">
        <f t="shared" si="16"/>
        <v>69.05</v>
      </c>
      <c r="J62" s="42">
        <f t="shared" si="17"/>
        <v>1087.53</v>
      </c>
      <c r="K62" s="22"/>
      <c r="L62" s="11">
        <v>63</v>
      </c>
      <c r="M62" s="11">
        <v>0.25</v>
      </c>
      <c r="N62" s="33">
        <f>TRUNC(M62*L62,2)</f>
        <v>15.75</v>
      </c>
      <c r="O62" s="11"/>
      <c r="P62" s="11"/>
      <c r="Q62" s="11"/>
      <c r="R62" s="11"/>
    </row>
    <row r="63" spans="1:18" ht="13.5" customHeight="1" outlineLevel="1">
      <c r="A63" s="45" t="s">
        <v>165</v>
      </c>
      <c r="B63" s="12" t="s">
        <v>51</v>
      </c>
      <c r="C63" s="12" t="s">
        <v>12</v>
      </c>
      <c r="D63" s="15" t="s">
        <v>56</v>
      </c>
      <c r="E63" s="14" t="s">
        <v>13</v>
      </c>
      <c r="F63" s="28">
        <f>N63</f>
        <v>0</v>
      </c>
      <c r="G63" s="28">
        <v>4.79</v>
      </c>
      <c r="H63" s="11">
        <v>3.18</v>
      </c>
      <c r="I63" s="13">
        <f t="shared" si="16"/>
        <v>7.9700000000000006</v>
      </c>
      <c r="J63" s="42">
        <f t="shared" si="17"/>
        <v>0</v>
      </c>
      <c r="K63" s="22"/>
      <c r="L63" s="11">
        <v>0</v>
      </c>
      <c r="M63" s="11">
        <v>1</v>
      </c>
      <c r="N63" s="33">
        <f>TRUNC(M63*L63,2)</f>
        <v>0</v>
      </c>
      <c r="O63" s="11"/>
      <c r="P63" s="11"/>
      <c r="Q63" s="11"/>
      <c r="R63" s="11"/>
    </row>
    <row r="64" spans="1:18" ht="12" customHeight="1" outlineLevel="1">
      <c r="A64" s="43" t="s">
        <v>27</v>
      </c>
      <c r="B64" s="17"/>
      <c r="C64" s="17"/>
      <c r="D64" s="18"/>
      <c r="E64" s="18"/>
      <c r="F64" s="19"/>
      <c r="G64" s="19"/>
      <c r="H64" s="19"/>
      <c r="I64" s="18"/>
      <c r="J64" s="44">
        <f>SUM(J57:J63)</f>
        <v>21650.94</v>
      </c>
      <c r="K64" s="22"/>
      <c r="L64" s="34"/>
      <c r="M64" s="3"/>
      <c r="N64" s="3"/>
      <c r="O64" s="3"/>
      <c r="P64" s="3"/>
      <c r="Q64" s="3"/>
      <c r="R64" s="35"/>
    </row>
    <row r="65" spans="1:18" ht="9" customHeight="1" outlineLevel="1">
      <c r="A65" s="43"/>
      <c r="B65" s="17"/>
      <c r="C65" s="17"/>
      <c r="D65" s="18"/>
      <c r="E65" s="18"/>
      <c r="F65" s="19"/>
      <c r="G65" s="19"/>
      <c r="H65" s="19"/>
      <c r="I65" s="18"/>
      <c r="J65" s="44"/>
      <c r="K65" s="22"/>
      <c r="L65" s="34"/>
      <c r="M65" s="3"/>
      <c r="N65" s="3"/>
      <c r="O65" s="3"/>
      <c r="P65" s="3"/>
      <c r="Q65" s="3"/>
      <c r="R65" s="35"/>
    </row>
    <row r="66" spans="1:18" ht="25.5" customHeight="1">
      <c r="A66" s="131">
        <v>6</v>
      </c>
      <c r="B66" s="132"/>
      <c r="C66" s="132"/>
      <c r="D66" s="133" t="s">
        <v>57</v>
      </c>
      <c r="E66" s="133"/>
      <c r="F66" s="134"/>
      <c r="G66" s="134"/>
      <c r="H66" s="135"/>
      <c r="I66" s="133"/>
      <c r="J66" s="136">
        <f>J71</f>
        <v>6130.5300000000007</v>
      </c>
      <c r="K66" s="22"/>
      <c r="L66" s="8"/>
      <c r="M66" s="8" t="s">
        <v>75</v>
      </c>
      <c r="N66" s="8" t="s">
        <v>100</v>
      </c>
      <c r="O66" s="8"/>
      <c r="P66" s="3"/>
      <c r="Q66" s="3"/>
      <c r="R66" s="35"/>
    </row>
    <row r="67" spans="1:18" ht="13.5" customHeight="1" outlineLevel="1">
      <c r="A67" s="45" t="s">
        <v>162</v>
      </c>
      <c r="B67" s="32">
        <v>72947</v>
      </c>
      <c r="C67" s="12" t="s">
        <v>12</v>
      </c>
      <c r="D67" s="15" t="s">
        <v>59</v>
      </c>
      <c r="E67" s="14" t="s">
        <v>13</v>
      </c>
      <c r="F67" s="28">
        <f>N68</f>
        <v>49.28</v>
      </c>
      <c r="G67" s="28">
        <v>16.32</v>
      </c>
      <c r="H67" s="11">
        <v>2.86</v>
      </c>
      <c r="I67" s="13">
        <f t="shared" ref="I67:I70" si="18">H67+G67</f>
        <v>19.18</v>
      </c>
      <c r="J67" s="42">
        <f t="shared" ref="J67:J70" si="19">TRUNC(F67*I67,2)</f>
        <v>945.19</v>
      </c>
      <c r="K67" s="22"/>
      <c r="L67" s="8" t="s">
        <v>74</v>
      </c>
      <c r="M67" s="11">
        <v>2.15</v>
      </c>
      <c r="N67" s="11">
        <v>32.9</v>
      </c>
      <c r="O67" s="11"/>
      <c r="P67" s="3"/>
      <c r="Q67" s="3"/>
      <c r="R67" s="35"/>
    </row>
    <row r="68" spans="1:18" outlineLevel="1">
      <c r="A68" s="45" t="s">
        <v>166</v>
      </c>
      <c r="B68" s="32">
        <v>72947</v>
      </c>
      <c r="C68" s="12" t="s">
        <v>12</v>
      </c>
      <c r="D68" s="15" t="s">
        <v>60</v>
      </c>
      <c r="E68" s="14" t="s">
        <v>13</v>
      </c>
      <c r="F68" s="28">
        <f>N69</f>
        <v>86.8</v>
      </c>
      <c r="G68" s="28">
        <f>G67*1.5</f>
        <v>24.48</v>
      </c>
      <c r="H68" s="28">
        <f>H67*1.5</f>
        <v>4.29</v>
      </c>
      <c r="I68" s="13">
        <f t="shared" si="18"/>
        <v>28.77</v>
      </c>
      <c r="J68" s="42">
        <f t="shared" si="19"/>
        <v>2497.23</v>
      </c>
      <c r="K68" s="22"/>
      <c r="L68" s="233" t="s">
        <v>77</v>
      </c>
      <c r="M68" s="234"/>
      <c r="N68" s="33">
        <v>49.28</v>
      </c>
      <c r="O68" s="8"/>
      <c r="P68" s="3"/>
      <c r="Q68" s="3"/>
      <c r="R68" s="35"/>
    </row>
    <row r="69" spans="1:18" outlineLevel="1">
      <c r="A69" s="45" t="s">
        <v>167</v>
      </c>
      <c r="B69" s="32">
        <v>7701</v>
      </c>
      <c r="C69" s="12" t="s">
        <v>12</v>
      </c>
      <c r="D69" s="15" t="s">
        <v>97</v>
      </c>
      <c r="E69" s="14" t="s">
        <v>82</v>
      </c>
      <c r="F69" s="28">
        <f>N67</f>
        <v>32.9</v>
      </c>
      <c r="G69" s="28">
        <v>49.92</v>
      </c>
      <c r="H69" s="11">
        <v>8.7899999999999991</v>
      </c>
      <c r="I69" s="13">
        <f t="shared" si="18"/>
        <v>58.71</v>
      </c>
      <c r="J69" s="42">
        <f t="shared" si="19"/>
        <v>1931.55</v>
      </c>
      <c r="K69" s="22"/>
      <c r="L69" s="233" t="s">
        <v>76</v>
      </c>
      <c r="M69" s="234"/>
      <c r="N69" s="33">
        <v>86.8</v>
      </c>
      <c r="O69" s="8"/>
      <c r="P69" s="36"/>
      <c r="Q69" s="36"/>
      <c r="R69" s="37"/>
    </row>
    <row r="70" spans="1:18" outlineLevel="1">
      <c r="A70" s="45" t="s">
        <v>168</v>
      </c>
      <c r="B70" s="32" t="s">
        <v>61</v>
      </c>
      <c r="C70" s="12" t="s">
        <v>58</v>
      </c>
      <c r="D70" s="15" t="s">
        <v>62</v>
      </c>
      <c r="E70" s="14" t="s">
        <v>13</v>
      </c>
      <c r="F70" s="28">
        <f>M67</f>
        <v>2.15</v>
      </c>
      <c r="G70" s="28">
        <v>299.12</v>
      </c>
      <c r="H70" s="11">
        <v>52.77</v>
      </c>
      <c r="I70" s="13">
        <f t="shared" si="18"/>
        <v>351.89</v>
      </c>
      <c r="J70" s="42">
        <f t="shared" si="19"/>
        <v>756.56</v>
      </c>
      <c r="K70" s="22"/>
      <c r="L70" s="83"/>
      <c r="M70" s="84"/>
      <c r="N70" s="84"/>
      <c r="O70" s="84"/>
      <c r="P70" s="83"/>
      <c r="Q70" s="83"/>
      <c r="R70" s="83"/>
    </row>
    <row r="71" spans="1:18" ht="12" customHeight="1" outlineLevel="1">
      <c r="A71" s="43" t="s">
        <v>27</v>
      </c>
      <c r="B71" s="17"/>
      <c r="C71" s="17"/>
      <c r="D71" s="18"/>
      <c r="E71" s="18"/>
      <c r="F71" s="19"/>
      <c r="G71" s="19"/>
      <c r="H71" s="19"/>
      <c r="I71" s="18"/>
      <c r="J71" s="44">
        <f>SUM(J67:J70)</f>
        <v>6130.5300000000007</v>
      </c>
      <c r="K71" s="22"/>
      <c r="L71" s="82"/>
      <c r="M71" s="85"/>
      <c r="N71" s="85"/>
      <c r="O71" s="85"/>
      <c r="P71" s="82"/>
      <c r="Q71" s="82"/>
      <c r="R71" s="82"/>
    </row>
    <row r="72" spans="1:18" ht="9" customHeight="1" outlineLevel="1" thickBot="1">
      <c r="A72" s="43"/>
      <c r="B72" s="17"/>
      <c r="C72" s="17"/>
      <c r="D72" s="18"/>
      <c r="E72" s="18"/>
      <c r="F72" s="19"/>
      <c r="G72" s="19"/>
      <c r="H72" s="19"/>
      <c r="I72" s="18"/>
      <c r="J72" s="44"/>
      <c r="K72" s="22"/>
      <c r="L72" s="82"/>
      <c r="M72" s="85"/>
      <c r="N72" s="85"/>
      <c r="O72" s="85"/>
      <c r="P72" s="82"/>
      <c r="Q72" s="82"/>
      <c r="R72" s="82"/>
    </row>
    <row r="73" spans="1:18" ht="27" customHeight="1" thickBot="1">
      <c r="A73" s="129" t="s">
        <v>101</v>
      </c>
      <c r="B73" s="130"/>
      <c r="C73" s="130"/>
      <c r="D73" s="126"/>
      <c r="E73" s="126"/>
      <c r="F73" s="127"/>
      <c r="G73" s="127"/>
      <c r="H73" s="127"/>
      <c r="I73" s="126"/>
      <c r="J73" s="128">
        <f>J10+J17+J34+J56+J66+J47</f>
        <v>132934.27000000002</v>
      </c>
      <c r="K73" s="22"/>
      <c r="L73" s="82"/>
      <c r="M73" s="85"/>
      <c r="N73" s="85"/>
      <c r="O73" s="85"/>
      <c r="P73" s="82"/>
      <c r="Q73" s="82"/>
      <c r="R73" s="82"/>
    </row>
    <row r="74" spans="1:18" ht="13.5" collapsed="1" thickBot="1">
      <c r="C74" s="23"/>
      <c r="D74" s="24"/>
      <c r="E74" s="2"/>
      <c r="F74" s="29"/>
      <c r="G74" s="29"/>
      <c r="H74" s="235" t="s">
        <v>83</v>
      </c>
      <c r="I74" s="236"/>
      <c r="J74" s="26">
        <f>J73/B7</f>
        <v>86.097325129533687</v>
      </c>
      <c r="L74" s="82"/>
      <c r="M74" s="85"/>
      <c r="N74" s="85"/>
      <c r="O74" s="85"/>
      <c r="P74" s="82"/>
      <c r="Q74" s="82"/>
      <c r="R74" s="82"/>
    </row>
    <row r="75" spans="1:18">
      <c r="C75" s="23"/>
      <c r="D75" s="24"/>
      <c r="E75" s="2"/>
      <c r="F75" s="29"/>
      <c r="G75" s="29"/>
      <c r="H75" s="1"/>
      <c r="J75" s="52"/>
      <c r="L75" s="225"/>
      <c r="M75" s="225"/>
      <c r="N75" s="85"/>
      <c r="O75" s="82"/>
      <c r="P75" s="82"/>
      <c r="Q75" s="82"/>
      <c r="R75" s="82"/>
    </row>
    <row r="76" spans="1:18">
      <c r="C76" s="23"/>
      <c r="D76" s="24"/>
      <c r="E76" s="2"/>
      <c r="F76" s="29"/>
      <c r="G76" s="29"/>
      <c r="H76" s="1"/>
      <c r="J76" s="3"/>
      <c r="L76" s="103"/>
      <c r="M76" s="103"/>
      <c r="N76" s="85"/>
      <c r="O76" s="82"/>
      <c r="P76" s="82"/>
      <c r="Q76" s="82"/>
      <c r="R76" s="82"/>
    </row>
    <row r="77" spans="1:18" s="7" customFormat="1" ht="21" customHeight="1">
      <c r="A77" s="5"/>
      <c r="B77" s="5"/>
      <c r="C77" s="23"/>
      <c r="D77" s="24"/>
      <c r="E77" s="2"/>
      <c r="F77" s="29"/>
      <c r="G77" s="29"/>
      <c r="J77" s="25"/>
    </row>
    <row r="78" spans="1:18" ht="18.75" customHeight="1">
      <c r="C78" s="23"/>
      <c r="D78" s="24"/>
      <c r="E78" s="2"/>
      <c r="F78" s="29"/>
      <c r="G78" s="53"/>
      <c r="H78" s="53"/>
    </row>
    <row r="79" spans="1:18" ht="13.5" customHeight="1">
      <c r="C79" s="23"/>
      <c r="D79" s="24"/>
      <c r="E79" s="2"/>
      <c r="F79" s="29"/>
      <c r="G79" s="54"/>
      <c r="H79" s="54"/>
    </row>
    <row r="80" spans="1:18" ht="13.5" customHeight="1">
      <c r="C80" s="23"/>
      <c r="D80" s="24"/>
      <c r="E80" s="2"/>
      <c r="F80" s="29"/>
      <c r="G80" s="54"/>
      <c r="H80" s="54"/>
    </row>
    <row r="81" spans="3:8" ht="13.5" customHeight="1">
      <c r="C81" s="23"/>
      <c r="D81" s="24"/>
      <c r="E81" s="2"/>
      <c r="F81" s="29"/>
      <c r="G81" s="54"/>
      <c r="H81" s="54"/>
    </row>
    <row r="82" spans="3:8" ht="13.5" customHeight="1">
      <c r="C82" s="23"/>
      <c r="D82" s="24"/>
      <c r="E82" s="2"/>
      <c r="F82" s="29"/>
      <c r="G82" s="54"/>
      <c r="H82" s="54"/>
    </row>
    <row r="83" spans="3:8" ht="13.5" customHeight="1">
      <c r="C83" s="23"/>
      <c r="D83" s="24"/>
      <c r="E83" s="2"/>
      <c r="F83" s="29"/>
      <c r="G83" s="54"/>
      <c r="H83" s="54"/>
    </row>
    <row r="84" spans="3:8">
      <c r="C84" s="23"/>
      <c r="D84" s="24"/>
      <c r="E84" s="2"/>
      <c r="F84" s="29"/>
    </row>
    <row r="85" spans="3:8">
      <c r="C85" s="23"/>
      <c r="D85" s="24"/>
      <c r="E85" s="2"/>
      <c r="F85" s="29"/>
    </row>
    <row r="86" spans="3:8">
      <c r="C86" s="23"/>
      <c r="D86" s="24"/>
      <c r="E86" s="2"/>
      <c r="F86" s="29"/>
    </row>
    <row r="87" spans="3:8">
      <c r="D87" s="24"/>
      <c r="E87" s="2"/>
      <c r="F87" s="29"/>
    </row>
    <row r="88" spans="3:8">
      <c r="D88" s="24"/>
      <c r="E88" s="2"/>
      <c r="F88" s="29"/>
    </row>
    <row r="89" spans="3:8">
      <c r="D89" s="24"/>
      <c r="E89" s="2"/>
      <c r="F89" s="29"/>
    </row>
    <row r="90" spans="3:8">
      <c r="D90" s="24"/>
      <c r="E90" s="2"/>
      <c r="F90" s="29"/>
    </row>
  </sheetData>
  <mergeCells count="6">
    <mergeCell ref="L75:M75"/>
    <mergeCell ref="A1:J2"/>
    <mergeCell ref="L1:R8"/>
    <mergeCell ref="L68:M68"/>
    <mergeCell ref="L69:M69"/>
    <mergeCell ref="H74:I74"/>
  </mergeCells>
  <conditionalFormatting sqref="F15:I16 F8:I8">
    <cfRule type="cellIs" dxfId="54" priority="7" stopIfTrue="1" operator="equal">
      <formula>0</formula>
    </cfRule>
  </conditionalFormatting>
  <conditionalFormatting sqref="F65:I65 F72:I72">
    <cfRule type="cellIs" dxfId="53" priority="6" stopIfTrue="1" operator="equal">
      <formula>0</formula>
    </cfRule>
  </conditionalFormatting>
  <conditionalFormatting sqref="F64:I64">
    <cfRule type="cellIs" dxfId="52" priority="5" stopIfTrue="1" operator="equal">
      <formula>0</formula>
    </cfRule>
  </conditionalFormatting>
  <conditionalFormatting sqref="F71:I71 F33:I33">
    <cfRule type="cellIs" dxfId="51" priority="4" stopIfTrue="1" operator="equal">
      <formula>0</formula>
    </cfRule>
  </conditionalFormatting>
  <conditionalFormatting sqref="F32:I32">
    <cfRule type="cellIs" dxfId="50" priority="3" stopIfTrue="1" operator="equal">
      <formula>0</formula>
    </cfRule>
  </conditionalFormatting>
  <conditionalFormatting sqref="F45:I46">
    <cfRule type="cellIs" dxfId="49" priority="2" stopIfTrue="1" operator="equal">
      <formula>0</formula>
    </cfRule>
  </conditionalFormatting>
  <conditionalFormatting sqref="F54:I54">
    <cfRule type="cellIs" dxfId="48" priority="1" stopIfTrue="1" operator="equal">
      <formula>0</formula>
    </cfRule>
  </conditionalFormatting>
  <printOptions horizontalCentered="1"/>
  <pageMargins left="0.27559055118110237" right="0.35433070866141736" top="0.59055118110236227" bottom="0.39370078740157483" header="0.35433070866141736" footer="0.19685039370078741"/>
  <pageSetup paperSize="9" scale="74" fitToHeight="15" orientation="landscape" r:id="rId1"/>
  <headerFooter alignWithMargins="0"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0"/>
  <sheetViews>
    <sheetView showGridLines="0" topLeftCell="A19" zoomScale="83" zoomScaleNormal="83" zoomScaleSheetLayoutView="50" workbookViewId="0">
      <selection activeCell="F60" sqref="F60"/>
    </sheetView>
  </sheetViews>
  <sheetFormatPr defaultRowHeight="12.75" outlineLevelRow="1"/>
  <cols>
    <col min="1" max="1" width="8.625" style="5" customWidth="1"/>
    <col min="2" max="2" width="11.875" style="5" bestFit="1" customWidth="1"/>
    <col min="3" max="3" width="10" style="5" customWidth="1"/>
    <col min="4" max="4" width="76.125" style="6" customWidth="1"/>
    <col min="5" max="5" width="6.625" style="4" bestFit="1" customWidth="1"/>
    <col min="6" max="6" width="10.125" style="30" bestFit="1" customWidth="1"/>
    <col min="7" max="7" width="10.125" style="30" customWidth="1"/>
    <col min="8" max="8" width="11.25" style="7" customWidth="1"/>
    <col min="9" max="9" width="14.25" style="1" customWidth="1"/>
    <col min="10" max="10" width="15.125" style="1" customWidth="1"/>
    <col min="11" max="11" width="7.75" style="1" customWidth="1"/>
    <col min="12" max="12" width="15.25" style="1" customWidth="1"/>
    <col min="13" max="13" width="9.375" style="1" customWidth="1"/>
    <col min="14" max="14" width="11" style="1" customWidth="1"/>
    <col min="15" max="17" width="9" style="1"/>
    <col min="18" max="19" width="11.125" style="1" customWidth="1"/>
    <col min="20" max="20" width="6" style="1" customWidth="1"/>
    <col min="21" max="21" width="10.5" style="1" customWidth="1"/>
    <col min="22" max="16384" width="9" style="1"/>
  </cols>
  <sheetData>
    <row r="1" spans="1:18" ht="12.75" customHeight="1">
      <c r="A1" s="226" t="s">
        <v>30</v>
      </c>
      <c r="B1" s="227"/>
      <c r="C1" s="227"/>
      <c r="D1" s="227"/>
      <c r="E1" s="227"/>
      <c r="F1" s="227"/>
      <c r="G1" s="227"/>
      <c r="H1" s="227"/>
      <c r="I1" s="227"/>
      <c r="J1" s="228"/>
      <c r="L1" s="232" t="s">
        <v>73</v>
      </c>
      <c r="M1" s="232"/>
      <c r="N1" s="232"/>
      <c r="O1" s="232"/>
      <c r="P1" s="232"/>
      <c r="Q1" s="232"/>
      <c r="R1" s="232"/>
    </row>
    <row r="2" spans="1:18" ht="15" customHeight="1" thickBot="1">
      <c r="A2" s="229"/>
      <c r="B2" s="230"/>
      <c r="C2" s="230"/>
      <c r="D2" s="230"/>
      <c r="E2" s="230"/>
      <c r="F2" s="230"/>
      <c r="G2" s="230"/>
      <c r="H2" s="230"/>
      <c r="I2" s="230"/>
      <c r="J2" s="231"/>
      <c r="L2" s="232"/>
      <c r="M2" s="232"/>
      <c r="N2" s="232"/>
      <c r="O2" s="232"/>
      <c r="P2" s="232"/>
      <c r="Q2" s="232"/>
      <c r="R2" s="232"/>
    </row>
    <row r="3" spans="1:18" ht="14.25" customHeight="1">
      <c r="A3" s="104" t="s">
        <v>155</v>
      </c>
      <c r="B3" s="105"/>
      <c r="C3" s="105"/>
      <c r="D3" s="106"/>
      <c r="E3" s="107"/>
      <c r="F3" s="108"/>
      <c r="G3" s="108"/>
      <c r="H3" s="109"/>
      <c r="I3" s="110"/>
      <c r="J3" s="111"/>
      <c r="L3" s="232"/>
      <c r="M3" s="232"/>
      <c r="N3" s="232"/>
      <c r="O3" s="232"/>
      <c r="P3" s="232"/>
      <c r="Q3" s="232"/>
      <c r="R3" s="232"/>
    </row>
    <row r="4" spans="1:18" ht="15" customHeight="1">
      <c r="A4" s="104" t="s">
        <v>223</v>
      </c>
      <c r="B4" s="105"/>
      <c r="C4" s="208" t="s">
        <v>222</v>
      </c>
      <c r="D4" s="210">
        <f>BDI!I19</f>
        <v>0.24230000000000002</v>
      </c>
      <c r="E4" s="107"/>
      <c r="F4" s="108"/>
      <c r="G4" s="108"/>
      <c r="H4" s="109"/>
      <c r="I4" s="110"/>
      <c r="J4" s="111"/>
      <c r="L4" s="232"/>
      <c r="M4" s="232"/>
      <c r="N4" s="232"/>
      <c r="O4" s="232"/>
      <c r="P4" s="232"/>
      <c r="Q4" s="232"/>
      <c r="R4" s="232"/>
    </row>
    <row r="5" spans="1:18">
      <c r="A5" s="112" t="s">
        <v>156</v>
      </c>
      <c r="B5" s="113"/>
      <c r="C5" s="113"/>
      <c r="D5" s="113"/>
      <c r="E5" s="113"/>
      <c r="F5" s="113"/>
      <c r="G5" s="113"/>
      <c r="H5" s="113"/>
      <c r="I5" s="113"/>
      <c r="J5" s="114"/>
      <c r="L5" s="232"/>
      <c r="M5" s="232"/>
      <c r="N5" s="232"/>
      <c r="O5" s="232"/>
      <c r="P5" s="232"/>
      <c r="Q5" s="232"/>
      <c r="R5" s="232"/>
    </row>
    <row r="6" spans="1:18">
      <c r="A6" s="112" t="s">
        <v>99</v>
      </c>
      <c r="B6" s="115">
        <v>162</v>
      </c>
      <c r="C6" s="113" t="s">
        <v>82</v>
      </c>
      <c r="D6" s="113"/>
      <c r="E6" s="113"/>
      <c r="F6" s="113"/>
      <c r="G6" s="113"/>
      <c r="H6" s="113"/>
      <c r="I6" s="113"/>
      <c r="J6" s="114"/>
      <c r="L6" s="232"/>
      <c r="M6" s="232"/>
      <c r="N6" s="232"/>
      <c r="O6" s="232"/>
      <c r="P6" s="232"/>
      <c r="Q6" s="232"/>
      <c r="R6" s="232"/>
    </row>
    <row r="7" spans="1:18" ht="13.5" thickBot="1">
      <c r="A7" s="116" t="s">
        <v>78</v>
      </c>
      <c r="B7" s="115">
        <v>1247.4000000000001</v>
      </c>
      <c r="C7" s="117" t="s">
        <v>13</v>
      </c>
      <c r="D7" s="118"/>
      <c r="E7" s="119"/>
      <c r="F7" s="120"/>
      <c r="G7" s="120"/>
      <c r="H7" s="121"/>
      <c r="I7" s="113"/>
      <c r="J7" s="114"/>
      <c r="L7" s="232"/>
      <c r="M7" s="232"/>
      <c r="N7" s="232"/>
      <c r="O7" s="232"/>
      <c r="P7" s="232"/>
      <c r="Q7" s="232"/>
      <c r="R7" s="232"/>
    </row>
    <row r="8" spans="1:18" ht="33.75" customHeight="1" thickBot="1">
      <c r="A8" s="122" t="s">
        <v>0</v>
      </c>
      <c r="B8" s="122" t="s">
        <v>1</v>
      </c>
      <c r="C8" s="122" t="s">
        <v>2</v>
      </c>
      <c r="D8" s="122" t="s">
        <v>3</v>
      </c>
      <c r="E8" s="122" t="s">
        <v>4</v>
      </c>
      <c r="F8" s="123" t="s">
        <v>5</v>
      </c>
      <c r="G8" s="124" t="s">
        <v>31</v>
      </c>
      <c r="H8" s="124" t="s">
        <v>32</v>
      </c>
      <c r="I8" s="124" t="s">
        <v>29</v>
      </c>
      <c r="J8" s="125" t="s">
        <v>6</v>
      </c>
      <c r="K8" s="20"/>
      <c r="L8" s="232"/>
      <c r="M8" s="232"/>
      <c r="N8" s="232"/>
      <c r="O8" s="232"/>
      <c r="P8" s="232"/>
      <c r="Q8" s="232"/>
      <c r="R8" s="232"/>
    </row>
    <row r="9" spans="1:18" ht="5.25" customHeight="1">
      <c r="A9" s="40"/>
      <c r="B9" s="10"/>
      <c r="C9" s="10"/>
      <c r="D9" s="16"/>
      <c r="E9" s="9"/>
      <c r="F9" s="27"/>
      <c r="G9" s="27"/>
      <c r="H9" s="11"/>
      <c r="I9" s="8"/>
      <c r="J9" s="41"/>
      <c r="L9" s="34"/>
      <c r="M9" s="3"/>
      <c r="N9" s="3"/>
      <c r="O9" s="3"/>
      <c r="P9" s="3"/>
      <c r="Q9" s="3"/>
      <c r="R9" s="35"/>
    </row>
    <row r="10" spans="1:18" ht="25.5" customHeight="1">
      <c r="A10" s="131">
        <v>1</v>
      </c>
      <c r="B10" s="132"/>
      <c r="C10" s="132"/>
      <c r="D10" s="133" t="s">
        <v>19</v>
      </c>
      <c r="E10" s="133"/>
      <c r="F10" s="134"/>
      <c r="G10" s="134"/>
      <c r="H10" s="135"/>
      <c r="I10" s="133"/>
      <c r="J10" s="136">
        <f>J15</f>
        <v>748.44</v>
      </c>
      <c r="K10" s="22"/>
      <c r="L10" s="8" t="s">
        <v>64</v>
      </c>
      <c r="M10" s="8" t="s">
        <v>65</v>
      </c>
      <c r="N10" s="8" t="s">
        <v>63</v>
      </c>
      <c r="O10" s="8" t="s">
        <v>66</v>
      </c>
      <c r="P10" s="8" t="s">
        <v>67</v>
      </c>
      <c r="Q10" s="8" t="s">
        <v>69</v>
      </c>
      <c r="R10" s="8" t="s">
        <v>68</v>
      </c>
    </row>
    <row r="11" spans="1:18" outlineLevel="1">
      <c r="A11" s="40" t="s">
        <v>7</v>
      </c>
      <c r="B11" s="10" t="s">
        <v>20</v>
      </c>
      <c r="C11" s="50" t="s">
        <v>12</v>
      </c>
      <c r="D11" s="16" t="s">
        <v>98</v>
      </c>
      <c r="E11" s="9" t="s">
        <v>21</v>
      </c>
      <c r="F11" s="27">
        <f>N11</f>
        <v>0</v>
      </c>
      <c r="G11" s="27">
        <v>224.56</v>
      </c>
      <c r="H11" s="11">
        <v>39.61</v>
      </c>
      <c r="I11" s="13">
        <f>H11+G11</f>
        <v>264.17</v>
      </c>
      <c r="J11" s="42">
        <f>TRUNC(F11*I11,2)</f>
        <v>0</v>
      </c>
      <c r="K11" s="22"/>
      <c r="L11" s="31"/>
      <c r="M11" s="31">
        <v>1.25</v>
      </c>
      <c r="N11" s="33">
        <f>TRUNC(M11*L11,2)</f>
        <v>0</v>
      </c>
      <c r="O11" s="31"/>
      <c r="P11" s="31"/>
      <c r="Q11" s="31"/>
      <c r="R11" s="31"/>
    </row>
    <row r="12" spans="1:18" outlineLevel="1">
      <c r="A12" s="40" t="s">
        <v>22</v>
      </c>
      <c r="B12" s="10">
        <v>4431</v>
      </c>
      <c r="C12" s="50" t="s">
        <v>12</v>
      </c>
      <c r="D12" s="16" t="s">
        <v>121</v>
      </c>
      <c r="E12" s="9" t="s">
        <v>82</v>
      </c>
      <c r="F12" s="27">
        <f>L12</f>
        <v>0</v>
      </c>
      <c r="G12" s="27">
        <v>13.46</v>
      </c>
      <c r="H12" s="11">
        <v>2.37</v>
      </c>
      <c r="I12" s="13">
        <f>H12+G12</f>
        <v>15.830000000000002</v>
      </c>
      <c r="J12" s="42">
        <f>TRUNC(F12*I12,2)</f>
        <v>0</v>
      </c>
      <c r="K12" s="22"/>
      <c r="L12" s="33"/>
      <c r="M12" s="31"/>
      <c r="N12" s="31"/>
      <c r="O12" s="31"/>
      <c r="P12" s="31"/>
      <c r="Q12" s="31"/>
      <c r="R12" s="31"/>
    </row>
    <row r="13" spans="1:18" outlineLevel="1">
      <c r="A13" s="40" t="s">
        <v>92</v>
      </c>
      <c r="B13" s="81">
        <v>78472</v>
      </c>
      <c r="C13" s="50" t="s">
        <v>12</v>
      </c>
      <c r="D13" s="16" t="s">
        <v>93</v>
      </c>
      <c r="E13" s="9" t="s">
        <v>21</v>
      </c>
      <c r="F13" s="27">
        <f>N13</f>
        <v>1247.4000000000001</v>
      </c>
      <c r="G13" s="27">
        <v>0.39</v>
      </c>
      <c r="H13" s="11">
        <v>0.21</v>
      </c>
      <c r="I13" s="13">
        <f>H13+G13</f>
        <v>0.6</v>
      </c>
      <c r="J13" s="42">
        <f>TRUNC(F13*I13,2)</f>
        <v>748.44</v>
      </c>
      <c r="K13" s="22"/>
      <c r="L13" s="31">
        <f>B6</f>
        <v>162</v>
      </c>
      <c r="M13" s="31">
        <v>7.7</v>
      </c>
      <c r="N13" s="33">
        <f>M13*L13</f>
        <v>1247.4000000000001</v>
      </c>
      <c r="O13" s="31"/>
      <c r="P13" s="31"/>
      <c r="Q13" s="31"/>
      <c r="R13" s="31"/>
    </row>
    <row r="14" spans="1:18" outlineLevel="1">
      <c r="A14" s="40" t="s">
        <v>120</v>
      </c>
      <c r="B14" s="51">
        <v>4</v>
      </c>
      <c r="C14" s="50" t="s">
        <v>12</v>
      </c>
      <c r="D14" s="8" t="s">
        <v>33</v>
      </c>
      <c r="E14" s="9" t="s">
        <v>94</v>
      </c>
      <c r="F14" s="27"/>
      <c r="G14" s="27">
        <v>3200</v>
      </c>
      <c r="H14" s="11">
        <v>1300</v>
      </c>
      <c r="I14" s="13">
        <f t="shared" ref="I14" si="0">H14+G14</f>
        <v>4500</v>
      </c>
      <c r="J14" s="42">
        <f>TRUNC(F14*I14,2)</f>
        <v>0</v>
      </c>
      <c r="K14" s="22"/>
      <c r="L14" s="31"/>
      <c r="M14" s="31"/>
      <c r="N14" s="31"/>
      <c r="O14" s="31"/>
      <c r="P14" s="31"/>
      <c r="Q14" s="31"/>
      <c r="R14" s="31"/>
    </row>
    <row r="15" spans="1:18" ht="12.75" customHeight="1" outlineLevel="1">
      <c r="A15" s="43" t="s">
        <v>23</v>
      </c>
      <c r="B15" s="17"/>
      <c r="C15" s="17"/>
      <c r="D15" s="18"/>
      <c r="E15" s="18"/>
      <c r="F15" s="21"/>
      <c r="G15" s="21"/>
      <c r="H15" s="19"/>
      <c r="I15" s="18"/>
      <c r="J15" s="44">
        <f>SUM(J11:J14)</f>
        <v>748.44</v>
      </c>
      <c r="K15" s="22"/>
      <c r="L15" s="34"/>
      <c r="M15" s="3"/>
      <c r="N15" s="3"/>
      <c r="O15" s="3"/>
      <c r="P15" s="3"/>
      <c r="Q15" s="3"/>
      <c r="R15" s="35"/>
    </row>
    <row r="16" spans="1:18" ht="8.25" customHeight="1" outlineLevel="1">
      <c r="A16" s="43"/>
      <c r="B16" s="17"/>
      <c r="C16" s="17"/>
      <c r="D16" s="18"/>
      <c r="E16" s="18"/>
      <c r="F16" s="21"/>
      <c r="G16" s="21"/>
      <c r="H16" s="19"/>
      <c r="I16" s="18"/>
      <c r="J16" s="44"/>
      <c r="K16" s="22"/>
      <c r="L16" s="34"/>
      <c r="M16" s="3"/>
      <c r="N16" s="3"/>
      <c r="O16" s="3"/>
      <c r="P16" s="3"/>
      <c r="Q16" s="3"/>
      <c r="R16" s="35"/>
    </row>
    <row r="17" spans="1:21" ht="25.5" customHeight="1">
      <c r="A17" s="131">
        <v>2</v>
      </c>
      <c r="B17" s="132"/>
      <c r="C17" s="132"/>
      <c r="D17" s="133" t="s">
        <v>102</v>
      </c>
      <c r="E17" s="133"/>
      <c r="F17" s="134"/>
      <c r="G17" s="134"/>
      <c r="H17" s="135"/>
      <c r="I17" s="133"/>
      <c r="J17" s="136">
        <f>J32</f>
        <v>15020.64</v>
      </c>
      <c r="K17" s="22"/>
      <c r="L17" s="8"/>
      <c r="M17" s="8" t="s">
        <v>144</v>
      </c>
      <c r="N17" s="8"/>
      <c r="O17" s="87" t="s">
        <v>139</v>
      </c>
      <c r="P17" s="87" t="s">
        <v>140</v>
      </c>
      <c r="Q17" s="87" t="s">
        <v>141</v>
      </c>
      <c r="R17" s="87" t="s">
        <v>142</v>
      </c>
      <c r="S17" s="87" t="s">
        <v>143</v>
      </c>
    </row>
    <row r="18" spans="1:21" ht="12.75" customHeight="1" outlineLevel="1">
      <c r="A18" s="45" t="s">
        <v>8</v>
      </c>
      <c r="B18" s="32" t="s">
        <v>128</v>
      </c>
      <c r="C18" s="12" t="s">
        <v>12</v>
      </c>
      <c r="D18" s="15" t="s">
        <v>126</v>
      </c>
      <c r="E18" s="14" t="s">
        <v>10</v>
      </c>
      <c r="F18" s="28">
        <f>S19</f>
        <v>23.759999999999998</v>
      </c>
      <c r="G18" s="28">
        <v>6.41</v>
      </c>
      <c r="H18" s="11">
        <v>1.1100000000000001</v>
      </c>
      <c r="I18" s="13">
        <f t="shared" ref="I18:I31" si="1">H18+G18</f>
        <v>7.5200000000000005</v>
      </c>
      <c r="J18" s="42">
        <f t="shared" ref="J18:J31" si="2">TRUNC(F18*I18,2)</f>
        <v>178.67</v>
      </c>
      <c r="K18" s="22"/>
      <c r="L18" s="88" t="s">
        <v>122</v>
      </c>
      <c r="M18" s="88"/>
      <c r="N18" s="89" t="s">
        <v>48</v>
      </c>
      <c r="O18" s="90"/>
      <c r="P18" s="90"/>
      <c r="Q18" s="90"/>
      <c r="R18" s="90"/>
      <c r="S18" s="90">
        <f>SUM(S23:S25)</f>
        <v>79.2</v>
      </c>
    </row>
    <row r="19" spans="1:21" ht="12.75" customHeight="1" outlineLevel="1">
      <c r="A19" s="45" t="s">
        <v>24</v>
      </c>
      <c r="B19" s="32">
        <v>72915</v>
      </c>
      <c r="C19" s="12" t="s">
        <v>12</v>
      </c>
      <c r="D19" s="15" t="s">
        <v>124</v>
      </c>
      <c r="E19" s="14" t="s">
        <v>10</v>
      </c>
      <c r="F19" s="28">
        <f>S20</f>
        <v>31.68</v>
      </c>
      <c r="G19" s="28">
        <v>9.74</v>
      </c>
      <c r="H19" s="11">
        <v>1.71</v>
      </c>
      <c r="I19" s="13">
        <f t="shared" si="1"/>
        <v>11.45</v>
      </c>
      <c r="J19" s="42">
        <f t="shared" si="2"/>
        <v>362.73</v>
      </c>
      <c r="K19" s="22"/>
      <c r="L19" s="91" t="s">
        <v>132</v>
      </c>
      <c r="M19" s="91"/>
      <c r="N19" s="89" t="s">
        <v>48</v>
      </c>
      <c r="O19" s="90"/>
      <c r="P19" s="90"/>
      <c r="Q19" s="90"/>
      <c r="R19" s="90">
        <v>0.3</v>
      </c>
      <c r="S19" s="33">
        <f>S18-S21-S20</f>
        <v>23.759999999999998</v>
      </c>
    </row>
    <row r="20" spans="1:21" ht="12.75" customHeight="1" outlineLevel="1">
      <c r="A20" s="45" t="s">
        <v>25</v>
      </c>
      <c r="B20" s="32" t="s">
        <v>129</v>
      </c>
      <c r="C20" s="12" t="s">
        <v>58</v>
      </c>
      <c r="D20" s="15" t="s">
        <v>127</v>
      </c>
      <c r="E20" s="14" t="s">
        <v>10</v>
      </c>
      <c r="F20" s="28">
        <f>S21</f>
        <v>23.76</v>
      </c>
      <c r="G20" s="28">
        <v>62</v>
      </c>
      <c r="H20" s="11">
        <v>10.93</v>
      </c>
      <c r="I20" s="13">
        <f t="shared" si="1"/>
        <v>72.930000000000007</v>
      </c>
      <c r="J20" s="42">
        <f t="shared" si="2"/>
        <v>1732.81</v>
      </c>
      <c r="K20" s="22"/>
      <c r="L20" s="91" t="s">
        <v>133</v>
      </c>
      <c r="M20" s="91"/>
      <c r="N20" s="92" t="s">
        <v>48</v>
      </c>
      <c r="O20" s="90"/>
      <c r="P20" s="90"/>
      <c r="Q20" s="90"/>
      <c r="R20" s="93">
        <v>0.4</v>
      </c>
      <c r="S20" s="33">
        <f>TRUNC(R20*$S$18,3)</f>
        <v>31.68</v>
      </c>
    </row>
    <row r="21" spans="1:21" ht="12.75" customHeight="1" outlineLevel="1">
      <c r="A21" s="45" t="s">
        <v>26</v>
      </c>
      <c r="B21" s="32" t="s">
        <v>130</v>
      </c>
      <c r="C21" s="12" t="s">
        <v>12</v>
      </c>
      <c r="D21" s="15" t="s">
        <v>125</v>
      </c>
      <c r="E21" s="14" t="s">
        <v>10</v>
      </c>
      <c r="F21" s="28">
        <f>S22</f>
        <v>3.96</v>
      </c>
      <c r="G21" s="28">
        <v>57.1</v>
      </c>
      <c r="H21" s="11">
        <v>19.010000000000002</v>
      </c>
      <c r="I21" s="13">
        <f t="shared" si="1"/>
        <v>76.11</v>
      </c>
      <c r="J21" s="42">
        <f t="shared" si="2"/>
        <v>301.39</v>
      </c>
      <c r="K21" s="22"/>
      <c r="L21" s="91" t="s">
        <v>134</v>
      </c>
      <c r="M21" s="91"/>
      <c r="N21" s="92" t="s">
        <v>48</v>
      </c>
      <c r="O21" s="90"/>
      <c r="P21" s="90"/>
      <c r="Q21" s="90"/>
      <c r="R21" s="93">
        <v>0.3</v>
      </c>
      <c r="S21" s="33">
        <f>TRUNC(R21*$S$18,3)</f>
        <v>23.76</v>
      </c>
    </row>
    <row r="22" spans="1:21" ht="12.75" customHeight="1" outlineLevel="1">
      <c r="A22" s="45" t="s">
        <v>79</v>
      </c>
      <c r="B22" s="32">
        <v>72887</v>
      </c>
      <c r="C22" s="12" t="s">
        <v>12</v>
      </c>
      <c r="D22" s="15" t="s">
        <v>152</v>
      </c>
      <c r="E22" s="14" t="s">
        <v>224</v>
      </c>
      <c r="F22" s="28">
        <f>U22</f>
        <v>138.6</v>
      </c>
      <c r="G22" s="28">
        <v>0.77</v>
      </c>
      <c r="H22" s="11">
        <v>0.12</v>
      </c>
      <c r="I22" s="13">
        <f t="shared" si="1"/>
        <v>0.89</v>
      </c>
      <c r="J22" s="42">
        <f t="shared" si="2"/>
        <v>123.35</v>
      </c>
      <c r="K22" s="22"/>
      <c r="L22" s="88" t="s">
        <v>135</v>
      </c>
      <c r="M22" s="88"/>
      <c r="N22" s="92" t="s">
        <v>48</v>
      </c>
      <c r="O22" s="90"/>
      <c r="P22" s="90"/>
      <c r="Q22" s="90">
        <f>SUM(Q23:Q25)</f>
        <v>52.8</v>
      </c>
      <c r="R22" s="93">
        <v>0.05</v>
      </c>
      <c r="S22" s="33">
        <f>TRUNC(R22*$S$18,3)</f>
        <v>3.96</v>
      </c>
      <c r="T22" s="1">
        <v>35</v>
      </c>
      <c r="U22" s="100">
        <f>T22*S22</f>
        <v>138.6</v>
      </c>
    </row>
    <row r="23" spans="1:21" ht="12.75" customHeight="1" outlineLevel="1">
      <c r="A23" s="45" t="s">
        <v>35</v>
      </c>
      <c r="B23" s="32">
        <v>7761</v>
      </c>
      <c r="C23" s="12" t="s">
        <v>12</v>
      </c>
      <c r="D23" s="15" t="s">
        <v>108</v>
      </c>
      <c r="E23" s="14" t="s">
        <v>82</v>
      </c>
      <c r="F23" s="28">
        <f>O23</f>
        <v>66</v>
      </c>
      <c r="G23" s="28">
        <v>74.98</v>
      </c>
      <c r="H23" s="11">
        <v>8.32</v>
      </c>
      <c r="I23" s="13">
        <f t="shared" si="1"/>
        <v>83.300000000000011</v>
      </c>
      <c r="J23" s="42">
        <f t="shared" si="2"/>
        <v>5497.8</v>
      </c>
      <c r="K23" s="22"/>
      <c r="L23" s="94" t="s">
        <v>137</v>
      </c>
      <c r="M23" s="94"/>
      <c r="N23" s="92" t="s">
        <v>82</v>
      </c>
      <c r="O23" s="33">
        <v>66</v>
      </c>
      <c r="P23" s="90">
        <f>0.4*2</f>
        <v>0.8</v>
      </c>
      <c r="Q23" s="90">
        <f t="shared" ref="Q23:Q25" si="3">TRUNC(O23*P23,3)</f>
        <v>52.8</v>
      </c>
      <c r="R23" s="90">
        <v>1.5</v>
      </c>
      <c r="S23" s="90">
        <f t="shared" ref="S23:S25" si="4">TRUNC(Q23*R23,3)</f>
        <v>79.2</v>
      </c>
    </row>
    <row r="24" spans="1:21" ht="12.75" customHeight="1" outlineLevel="1">
      <c r="A24" s="45" t="s">
        <v>36</v>
      </c>
      <c r="B24" s="32">
        <v>73724</v>
      </c>
      <c r="C24" s="12" t="s">
        <v>12</v>
      </c>
      <c r="D24" s="15" t="s">
        <v>109</v>
      </c>
      <c r="E24" s="14" t="s">
        <v>82</v>
      </c>
      <c r="F24" s="28">
        <f>F23</f>
        <v>66</v>
      </c>
      <c r="G24" s="28">
        <v>6.27</v>
      </c>
      <c r="H24" s="28">
        <v>11.64</v>
      </c>
      <c r="I24" s="13">
        <f t="shared" si="1"/>
        <v>17.91</v>
      </c>
      <c r="J24" s="42">
        <f t="shared" si="2"/>
        <v>1182.06</v>
      </c>
      <c r="K24" s="22"/>
      <c r="L24" s="94" t="s">
        <v>136</v>
      </c>
      <c r="M24" s="94"/>
      <c r="N24" s="92" t="s">
        <v>82</v>
      </c>
      <c r="O24" s="33">
        <v>0</v>
      </c>
      <c r="P24" s="90">
        <f>0.6*2</f>
        <v>1.2</v>
      </c>
      <c r="Q24" s="90">
        <f t="shared" si="3"/>
        <v>0</v>
      </c>
      <c r="R24" s="90">
        <v>1.6</v>
      </c>
      <c r="S24" s="90">
        <f t="shared" si="4"/>
        <v>0</v>
      </c>
    </row>
    <row r="25" spans="1:21" ht="12.75" customHeight="1" outlineLevel="1">
      <c r="A25" s="45" t="s">
        <v>37</v>
      </c>
      <c r="B25" s="32">
        <v>7762</v>
      </c>
      <c r="C25" s="12" t="s">
        <v>12</v>
      </c>
      <c r="D25" s="15" t="s">
        <v>110</v>
      </c>
      <c r="E25" s="14" t="s">
        <v>82</v>
      </c>
      <c r="F25" s="28">
        <f>O24</f>
        <v>0</v>
      </c>
      <c r="G25" s="28">
        <v>129.63999999999999</v>
      </c>
      <c r="H25" s="11">
        <v>14.39</v>
      </c>
      <c r="I25" s="13">
        <f t="shared" si="1"/>
        <v>144.02999999999997</v>
      </c>
      <c r="J25" s="42">
        <f t="shared" si="2"/>
        <v>0</v>
      </c>
      <c r="K25" s="22"/>
      <c r="L25" s="94" t="s">
        <v>178</v>
      </c>
      <c r="M25" s="96"/>
      <c r="N25" s="92" t="s">
        <v>82</v>
      </c>
      <c r="O25" s="33">
        <v>0</v>
      </c>
      <c r="P25" s="98">
        <v>1.6</v>
      </c>
      <c r="Q25" s="90">
        <f t="shared" si="3"/>
        <v>0</v>
      </c>
      <c r="R25" s="98">
        <v>1.6</v>
      </c>
      <c r="S25" s="90">
        <f t="shared" si="4"/>
        <v>0</v>
      </c>
    </row>
    <row r="26" spans="1:21" ht="12.75" customHeight="1" outlineLevel="1">
      <c r="A26" s="45" t="s">
        <v>38</v>
      </c>
      <c r="B26" s="32">
        <v>73722</v>
      </c>
      <c r="C26" s="12" t="s">
        <v>12</v>
      </c>
      <c r="D26" s="15" t="s">
        <v>111</v>
      </c>
      <c r="E26" s="14" t="s">
        <v>82</v>
      </c>
      <c r="F26" s="28">
        <f>F25</f>
        <v>0</v>
      </c>
      <c r="G26" s="28">
        <v>12.21</v>
      </c>
      <c r="H26" s="11">
        <v>22.64</v>
      </c>
      <c r="I26" s="13">
        <f t="shared" si="1"/>
        <v>34.85</v>
      </c>
      <c r="J26" s="42">
        <f t="shared" si="2"/>
        <v>0</v>
      </c>
      <c r="K26" s="22"/>
      <c r="L26" s="94"/>
      <c r="M26" s="94"/>
      <c r="N26" s="92"/>
      <c r="O26" s="90"/>
      <c r="P26" s="90"/>
      <c r="Q26" s="90"/>
      <c r="R26" s="99"/>
      <c r="S26" s="99"/>
    </row>
    <row r="27" spans="1:21" ht="12.75" customHeight="1" outlineLevel="1">
      <c r="A27" s="45" t="s">
        <v>39</v>
      </c>
      <c r="B27" s="32">
        <v>7762</v>
      </c>
      <c r="C27" s="12" t="s">
        <v>12</v>
      </c>
      <c r="D27" s="15" t="s">
        <v>176</v>
      </c>
      <c r="E27" s="14" t="s">
        <v>82</v>
      </c>
      <c r="F27" s="28">
        <f>O26</f>
        <v>0</v>
      </c>
      <c r="G27" s="28">
        <v>129.63999999999999</v>
      </c>
      <c r="H27" s="11">
        <v>14.39</v>
      </c>
      <c r="I27" s="13">
        <f t="shared" ref="I27:I28" si="5">H27+G27</f>
        <v>144.02999999999997</v>
      </c>
      <c r="J27" s="42">
        <f t="shared" ref="J27:J28" si="6">TRUNC(F27*I27,2)</f>
        <v>0</v>
      </c>
      <c r="K27" s="22"/>
      <c r="L27" s="95" t="s">
        <v>138</v>
      </c>
      <c r="M27" s="96"/>
      <c r="N27" s="97" t="s">
        <v>48</v>
      </c>
      <c r="O27" s="98"/>
      <c r="P27" s="98"/>
      <c r="Q27" s="98"/>
      <c r="R27" s="98">
        <f>SUM(R28:R31)</f>
        <v>8.2929999999999993</v>
      </c>
      <c r="S27" s="33">
        <f>S18-R27</f>
        <v>70.907000000000011</v>
      </c>
    </row>
    <row r="28" spans="1:21" ht="12.75" customHeight="1" outlineLevel="1">
      <c r="A28" s="45" t="s">
        <v>49</v>
      </c>
      <c r="B28" s="32">
        <v>73722</v>
      </c>
      <c r="C28" s="12" t="s">
        <v>12</v>
      </c>
      <c r="D28" s="15" t="s">
        <v>177</v>
      </c>
      <c r="E28" s="14" t="s">
        <v>82</v>
      </c>
      <c r="F28" s="28">
        <f>F27</f>
        <v>0</v>
      </c>
      <c r="G28" s="28">
        <v>12.21</v>
      </c>
      <c r="H28" s="11">
        <v>22.64</v>
      </c>
      <c r="I28" s="13">
        <f t="shared" si="5"/>
        <v>34.85</v>
      </c>
      <c r="J28" s="42">
        <f t="shared" si="6"/>
        <v>0</v>
      </c>
      <c r="K28" s="22"/>
      <c r="L28" s="94" t="s">
        <v>137</v>
      </c>
      <c r="M28" s="94"/>
      <c r="N28" s="92"/>
      <c r="O28" s="90">
        <f>O23</f>
        <v>66</v>
      </c>
      <c r="P28" s="90"/>
      <c r="Q28" s="90"/>
      <c r="R28" s="99">
        <f>TRUNC((((3.1416*0.4*0.4)/4)*O28),3)</f>
        <v>8.2929999999999993</v>
      </c>
      <c r="S28" s="99">
        <f>S23-R28</f>
        <v>70.907000000000011</v>
      </c>
    </row>
    <row r="29" spans="1:21" ht="12.75" customHeight="1" outlineLevel="1">
      <c r="A29" s="45" t="s">
        <v>174</v>
      </c>
      <c r="B29" s="32" t="s">
        <v>131</v>
      </c>
      <c r="C29" s="12" t="s">
        <v>12</v>
      </c>
      <c r="D29" s="15" t="s">
        <v>123</v>
      </c>
      <c r="E29" s="14" t="s">
        <v>10</v>
      </c>
      <c r="F29" s="28">
        <f>S25</f>
        <v>0</v>
      </c>
      <c r="G29" s="28">
        <v>4.01</v>
      </c>
      <c r="H29" s="11">
        <v>4</v>
      </c>
      <c r="I29" s="13">
        <f t="shared" si="1"/>
        <v>8.01</v>
      </c>
      <c r="J29" s="42">
        <f t="shared" si="2"/>
        <v>0</v>
      </c>
      <c r="K29" s="22"/>
      <c r="L29" s="94" t="s">
        <v>136</v>
      </c>
      <c r="M29" s="94"/>
      <c r="N29" s="92"/>
      <c r="O29" s="90">
        <f t="shared" ref="O29" si="7">O24</f>
        <v>0</v>
      </c>
      <c r="P29" s="90"/>
      <c r="Q29" s="90"/>
      <c r="R29" s="99">
        <f>TRUNC((((3.1416*0.6*0.6)/4)*O29),3)</f>
        <v>0</v>
      </c>
      <c r="S29" s="99">
        <f>S24-R29</f>
        <v>0</v>
      </c>
    </row>
    <row r="30" spans="1:21" ht="12.75" customHeight="1" outlineLevel="1">
      <c r="A30" s="45" t="s">
        <v>175</v>
      </c>
      <c r="B30" s="32" t="s">
        <v>182</v>
      </c>
      <c r="C30" s="12" t="s">
        <v>12</v>
      </c>
      <c r="D30" s="15" t="s">
        <v>183</v>
      </c>
      <c r="E30" s="14" t="s">
        <v>94</v>
      </c>
      <c r="F30" s="28">
        <f>M30</f>
        <v>0</v>
      </c>
      <c r="G30" s="28">
        <v>407.45</v>
      </c>
      <c r="H30" s="11">
        <v>407.43</v>
      </c>
      <c r="I30" s="13">
        <f t="shared" ref="I30" si="8">H30+G30</f>
        <v>814.88</v>
      </c>
      <c r="J30" s="42">
        <f t="shared" ref="J30" si="9">TRUNC(F30*I30,2)</f>
        <v>0</v>
      </c>
      <c r="K30" s="22"/>
      <c r="L30" s="82" t="s">
        <v>180</v>
      </c>
      <c r="M30" s="85">
        <v>0</v>
      </c>
      <c r="N30" s="92"/>
      <c r="O30" s="90"/>
      <c r="P30" s="90"/>
      <c r="Q30" s="90"/>
      <c r="R30" s="99"/>
      <c r="S30" s="99"/>
    </row>
    <row r="31" spans="1:21" ht="12.75" customHeight="1" outlineLevel="1">
      <c r="A31" s="45" t="s">
        <v>181</v>
      </c>
      <c r="B31" s="32" t="s">
        <v>207</v>
      </c>
      <c r="C31" s="12" t="s">
        <v>12</v>
      </c>
      <c r="D31" s="15" t="s">
        <v>112</v>
      </c>
      <c r="E31" s="14" t="s">
        <v>94</v>
      </c>
      <c r="F31" s="28">
        <f>M31</f>
        <v>3</v>
      </c>
      <c r="G31" s="28">
        <v>940.31</v>
      </c>
      <c r="H31" s="11">
        <v>940.3</v>
      </c>
      <c r="I31" s="13">
        <f t="shared" si="1"/>
        <v>1880.61</v>
      </c>
      <c r="J31" s="42">
        <f t="shared" si="2"/>
        <v>5641.83</v>
      </c>
      <c r="K31" s="22"/>
      <c r="L31" s="1" t="s">
        <v>179</v>
      </c>
      <c r="M31" s="7">
        <v>3</v>
      </c>
      <c r="N31" s="92"/>
      <c r="O31" s="90">
        <f>O25</f>
        <v>0</v>
      </c>
      <c r="P31" s="90"/>
      <c r="Q31" s="90"/>
      <c r="R31" s="99">
        <f>TRUNC((((3.1416*0.8*0.8)/4)*O31),3)</f>
        <v>0</v>
      </c>
      <c r="S31" s="99">
        <f>S25-R31</f>
        <v>0</v>
      </c>
    </row>
    <row r="32" spans="1:21" ht="12" customHeight="1" outlineLevel="1">
      <c r="A32" s="43" t="s">
        <v>27</v>
      </c>
      <c r="B32" s="17"/>
      <c r="C32" s="17"/>
      <c r="D32" s="18"/>
      <c r="E32" s="18"/>
      <c r="F32" s="19"/>
      <c r="G32" s="19"/>
      <c r="H32" s="19"/>
      <c r="I32" s="18"/>
      <c r="J32" s="44">
        <f>SUM(J18:J31)</f>
        <v>15020.64</v>
      </c>
      <c r="K32" s="22"/>
      <c r="L32" s="82"/>
      <c r="M32" s="85"/>
      <c r="N32" s="85"/>
      <c r="O32" s="85"/>
      <c r="P32" s="82"/>
      <c r="Q32" s="82"/>
      <c r="R32" s="82"/>
    </row>
    <row r="33" spans="1:18" ht="8.25" customHeight="1" outlineLevel="1">
      <c r="A33" s="43"/>
      <c r="B33" s="17"/>
      <c r="C33" s="17"/>
      <c r="D33" s="18"/>
      <c r="E33" s="18"/>
      <c r="F33" s="19"/>
      <c r="G33" s="19"/>
      <c r="H33" s="19"/>
      <c r="I33" s="18"/>
      <c r="J33" s="44"/>
      <c r="K33" s="22"/>
      <c r="L33" s="82"/>
      <c r="M33" s="85"/>
      <c r="N33" s="85"/>
      <c r="O33" s="85"/>
      <c r="P33" s="82"/>
      <c r="Q33" s="82"/>
      <c r="R33" s="82"/>
    </row>
    <row r="34" spans="1:18" ht="25.5" customHeight="1">
      <c r="A34" s="131">
        <v>3</v>
      </c>
      <c r="B34" s="132"/>
      <c r="C34" s="132"/>
      <c r="D34" s="133" t="s">
        <v>113</v>
      </c>
      <c r="E34" s="133"/>
      <c r="F34" s="134"/>
      <c r="G34" s="134"/>
      <c r="H34" s="135"/>
      <c r="I34" s="133"/>
      <c r="J34" s="136">
        <f>J45</f>
        <v>79602.959999999992</v>
      </c>
      <c r="K34" s="22"/>
      <c r="L34" s="8" t="s">
        <v>64</v>
      </c>
      <c r="M34" s="8" t="s">
        <v>65</v>
      </c>
      <c r="N34" s="8" t="s">
        <v>63</v>
      </c>
      <c r="O34" s="8" t="s">
        <v>66</v>
      </c>
      <c r="P34" s="8" t="s">
        <v>67</v>
      </c>
      <c r="Q34" s="8" t="s">
        <v>69</v>
      </c>
      <c r="R34" s="8" t="s">
        <v>68</v>
      </c>
    </row>
    <row r="35" spans="1:18" outlineLevel="1">
      <c r="A35" s="45" t="s">
        <v>9</v>
      </c>
      <c r="B35" s="12" t="s">
        <v>103</v>
      </c>
      <c r="C35" s="12" t="s">
        <v>12</v>
      </c>
      <c r="D35" s="15" t="s">
        <v>104</v>
      </c>
      <c r="E35" s="14" t="s">
        <v>10</v>
      </c>
      <c r="F35" s="28">
        <f>P35</f>
        <v>676.4</v>
      </c>
      <c r="G35" s="28">
        <v>4.7300000000000004</v>
      </c>
      <c r="H35" s="11">
        <v>0.83</v>
      </c>
      <c r="I35" s="13">
        <f t="shared" ref="I35:I44" si="10">H35+G35</f>
        <v>5.5600000000000005</v>
      </c>
      <c r="J35" s="42">
        <f>TRUNC((F35*I35),2)</f>
        <v>3760.78</v>
      </c>
      <c r="K35" s="22"/>
      <c r="L35" s="11"/>
      <c r="M35" s="11"/>
      <c r="N35" s="11"/>
      <c r="O35" s="11"/>
      <c r="P35" s="33">
        <v>676.4</v>
      </c>
      <c r="Q35" s="11"/>
      <c r="R35" s="11"/>
    </row>
    <row r="36" spans="1:18" outlineLevel="1">
      <c r="A36" s="45" t="s">
        <v>18</v>
      </c>
      <c r="B36" s="32" t="s">
        <v>47</v>
      </c>
      <c r="C36" s="12" t="s">
        <v>12</v>
      </c>
      <c r="D36" s="15" t="s">
        <v>105</v>
      </c>
      <c r="E36" s="14" t="s">
        <v>10</v>
      </c>
      <c r="F36" s="28">
        <f>P36</f>
        <v>19.03</v>
      </c>
      <c r="G36" s="28">
        <v>2.11</v>
      </c>
      <c r="H36" s="11">
        <v>0.37</v>
      </c>
      <c r="I36" s="13">
        <f t="shared" si="10"/>
        <v>2.48</v>
      </c>
      <c r="J36" s="42">
        <f t="shared" ref="J36:J44" si="11">TRUNC((F36*I36),2)</f>
        <v>47.19</v>
      </c>
      <c r="K36" s="22"/>
      <c r="L36" s="11"/>
      <c r="M36" s="11"/>
      <c r="N36" s="11"/>
      <c r="O36" s="11"/>
      <c r="P36" s="31">
        <v>19.03</v>
      </c>
      <c r="Q36" s="11"/>
      <c r="R36" s="33"/>
    </row>
    <row r="37" spans="1:18" outlineLevel="1">
      <c r="A37" s="45" t="s">
        <v>41</v>
      </c>
      <c r="B37" s="12" t="s">
        <v>106</v>
      </c>
      <c r="C37" s="12" t="s">
        <v>12</v>
      </c>
      <c r="D37" s="15" t="s">
        <v>107</v>
      </c>
      <c r="E37" s="14" t="s">
        <v>10</v>
      </c>
      <c r="F37" s="28">
        <f>P37</f>
        <v>19.03</v>
      </c>
      <c r="G37" s="28">
        <v>4.46</v>
      </c>
      <c r="H37" s="11">
        <v>0.78</v>
      </c>
      <c r="I37" s="13">
        <f t="shared" si="10"/>
        <v>5.24</v>
      </c>
      <c r="J37" s="42">
        <f t="shared" si="11"/>
        <v>99.71</v>
      </c>
      <c r="K37" s="22"/>
      <c r="L37" s="11"/>
      <c r="M37" s="11"/>
      <c r="N37" s="11"/>
      <c r="O37" s="11"/>
      <c r="P37" s="33">
        <f>P36</f>
        <v>19.03</v>
      </c>
      <c r="Q37" s="11"/>
      <c r="R37" s="11"/>
    </row>
    <row r="38" spans="1:18" outlineLevel="1">
      <c r="A38" s="45" t="s">
        <v>42</v>
      </c>
      <c r="B38" s="32">
        <v>72961</v>
      </c>
      <c r="C38" s="12" t="s">
        <v>12</v>
      </c>
      <c r="D38" s="15" t="s">
        <v>40</v>
      </c>
      <c r="E38" s="14" t="s">
        <v>13</v>
      </c>
      <c r="F38" s="28">
        <f>N38</f>
        <v>1328.3999999999999</v>
      </c>
      <c r="G38" s="28">
        <v>1.35</v>
      </c>
      <c r="H38" s="11">
        <v>0.14000000000000001</v>
      </c>
      <c r="I38" s="13">
        <f t="shared" si="10"/>
        <v>1.4900000000000002</v>
      </c>
      <c r="J38" s="42">
        <f t="shared" si="11"/>
        <v>1979.31</v>
      </c>
      <c r="K38" s="22"/>
      <c r="L38" s="11">
        <f>L43</f>
        <v>162</v>
      </c>
      <c r="M38" s="11">
        <f>M43+0.5</f>
        <v>8.1999999999999993</v>
      </c>
      <c r="N38" s="33">
        <f>M38*L38</f>
        <v>1328.3999999999999</v>
      </c>
      <c r="O38" s="11"/>
      <c r="P38" s="11"/>
      <c r="Q38" s="11"/>
      <c r="R38" s="11"/>
    </row>
    <row r="39" spans="1:18" outlineLevel="1">
      <c r="A39" s="45" t="s">
        <v>43</v>
      </c>
      <c r="B39" s="32">
        <v>73710</v>
      </c>
      <c r="C39" s="12" t="s">
        <v>12</v>
      </c>
      <c r="D39" s="15" t="s">
        <v>114</v>
      </c>
      <c r="E39" s="14" t="s">
        <v>10</v>
      </c>
      <c r="F39" s="28">
        <f>P39</f>
        <v>190.75</v>
      </c>
      <c r="G39" s="28">
        <v>89.67</v>
      </c>
      <c r="H39" s="11">
        <v>9.9600000000000009</v>
      </c>
      <c r="I39" s="13">
        <f t="shared" si="10"/>
        <v>99.63</v>
      </c>
      <c r="J39" s="42">
        <f t="shared" si="11"/>
        <v>19004.419999999998</v>
      </c>
      <c r="K39" s="22"/>
      <c r="L39" s="11">
        <f>L43</f>
        <v>162</v>
      </c>
      <c r="M39" s="11">
        <f>M40</f>
        <v>7.8500000000000005</v>
      </c>
      <c r="N39" s="11">
        <f>M39*L39</f>
        <v>1271.7</v>
      </c>
      <c r="O39" s="11">
        <v>0.15</v>
      </c>
      <c r="P39" s="33">
        <f>TRUNC(O39*N39,2)</f>
        <v>190.75</v>
      </c>
      <c r="Q39" s="11"/>
      <c r="R39" s="11"/>
    </row>
    <row r="40" spans="1:18" outlineLevel="1">
      <c r="A40" s="45" t="s">
        <v>44</v>
      </c>
      <c r="B40" s="32">
        <v>72887</v>
      </c>
      <c r="C40" s="12" t="s">
        <v>12</v>
      </c>
      <c r="D40" s="15" t="s">
        <v>153</v>
      </c>
      <c r="E40" s="14" t="s">
        <v>224</v>
      </c>
      <c r="F40" s="28">
        <f>R40</f>
        <v>6676.25</v>
      </c>
      <c r="G40" s="28">
        <v>0.77</v>
      </c>
      <c r="H40" s="11">
        <v>0.12</v>
      </c>
      <c r="I40" s="13">
        <f t="shared" si="10"/>
        <v>0.89</v>
      </c>
      <c r="J40" s="42">
        <f t="shared" si="11"/>
        <v>5941.86</v>
      </c>
      <c r="K40" s="22"/>
      <c r="L40" s="11">
        <f>L43</f>
        <v>162</v>
      </c>
      <c r="M40" s="11">
        <f>M43+O40</f>
        <v>7.8500000000000005</v>
      </c>
      <c r="N40" s="11">
        <f>M40*L40</f>
        <v>1271.7</v>
      </c>
      <c r="O40" s="11">
        <v>0.15</v>
      </c>
      <c r="P40" s="33">
        <f>TRUNC(O40*N40,2)</f>
        <v>190.75</v>
      </c>
      <c r="Q40" s="11">
        <v>35</v>
      </c>
      <c r="R40" s="33">
        <f>TRUNC(Q40*P40,2)</f>
        <v>6676.25</v>
      </c>
    </row>
    <row r="41" spans="1:18" outlineLevel="1">
      <c r="A41" s="45" t="s">
        <v>146</v>
      </c>
      <c r="B41" s="12">
        <v>72945</v>
      </c>
      <c r="C41" s="12" t="s">
        <v>12</v>
      </c>
      <c r="D41" s="15" t="s">
        <v>115</v>
      </c>
      <c r="E41" s="14" t="s">
        <v>13</v>
      </c>
      <c r="F41" s="28">
        <f>N41</f>
        <v>1279.8</v>
      </c>
      <c r="G41" s="28">
        <v>3.25</v>
      </c>
      <c r="H41" s="11">
        <v>0.34</v>
      </c>
      <c r="I41" s="13">
        <f t="shared" si="10"/>
        <v>3.59</v>
      </c>
      <c r="J41" s="42">
        <f t="shared" si="11"/>
        <v>4594.4799999999996</v>
      </c>
      <c r="K41" s="22"/>
      <c r="L41" s="11">
        <f>L43</f>
        <v>162</v>
      </c>
      <c r="M41" s="11">
        <f>M43+0.2</f>
        <v>7.9</v>
      </c>
      <c r="N41" s="33">
        <f>M41*L41</f>
        <v>1279.8</v>
      </c>
      <c r="O41" s="11"/>
      <c r="P41" s="31">
        <f>P40</f>
        <v>190.75</v>
      </c>
      <c r="Q41" s="11"/>
      <c r="R41" s="33"/>
    </row>
    <row r="42" spans="1:18" outlineLevel="1">
      <c r="A42" s="45" t="s">
        <v>147</v>
      </c>
      <c r="B42" s="12">
        <v>72942</v>
      </c>
      <c r="C42" s="12" t="s">
        <v>12</v>
      </c>
      <c r="D42" s="15" t="s">
        <v>116</v>
      </c>
      <c r="E42" s="14" t="s">
        <v>13</v>
      </c>
      <c r="F42" s="28">
        <f>N42</f>
        <v>1263.5999999999999</v>
      </c>
      <c r="G42" s="28">
        <v>1.19</v>
      </c>
      <c r="H42" s="11">
        <v>0.12</v>
      </c>
      <c r="I42" s="13">
        <f t="shared" si="10"/>
        <v>1.31</v>
      </c>
      <c r="J42" s="42">
        <f t="shared" si="11"/>
        <v>1655.31</v>
      </c>
      <c r="K42" s="22"/>
      <c r="L42" s="11">
        <f>L43</f>
        <v>162</v>
      </c>
      <c r="M42" s="11">
        <f>M43+0.1</f>
        <v>7.8</v>
      </c>
      <c r="N42" s="33">
        <f t="shared" ref="N42:N44" si="12">TRUNC(M42*L42,2)</f>
        <v>1263.5999999999999</v>
      </c>
      <c r="O42" s="11"/>
      <c r="P42" s="11"/>
      <c r="Q42" s="11"/>
      <c r="R42" s="11"/>
    </row>
    <row r="43" spans="1:18" outlineLevel="1">
      <c r="A43" s="45" t="s">
        <v>148</v>
      </c>
      <c r="B43" s="12">
        <v>1520</v>
      </c>
      <c r="C43" s="12" t="s">
        <v>12</v>
      </c>
      <c r="D43" s="15" t="s">
        <v>208</v>
      </c>
      <c r="E43" s="14" t="s">
        <v>10</v>
      </c>
      <c r="F43" s="28">
        <f>P43</f>
        <v>62.37</v>
      </c>
      <c r="G43" s="28">
        <v>593.54999999999995</v>
      </c>
      <c r="H43" s="11">
        <v>65.94</v>
      </c>
      <c r="I43" s="13">
        <f t="shared" si="10"/>
        <v>659.49</v>
      </c>
      <c r="J43" s="42">
        <f t="shared" si="11"/>
        <v>41132.39</v>
      </c>
      <c r="K43" s="22"/>
      <c r="L43" s="11">
        <f>B6</f>
        <v>162</v>
      </c>
      <c r="M43" s="11">
        <f>N43/L43</f>
        <v>7.7</v>
      </c>
      <c r="N43" s="11">
        <f>B7</f>
        <v>1247.4000000000001</v>
      </c>
      <c r="O43" s="11">
        <v>0.05</v>
      </c>
      <c r="P43" s="33">
        <f>TRUNC(O43*N43,2)</f>
        <v>62.37</v>
      </c>
      <c r="Q43" s="11"/>
      <c r="R43" s="11"/>
    </row>
    <row r="44" spans="1:18" outlineLevel="1">
      <c r="A44" s="45" t="s">
        <v>149</v>
      </c>
      <c r="B44" s="32">
        <v>72887</v>
      </c>
      <c r="C44" s="12" t="s">
        <v>12</v>
      </c>
      <c r="D44" s="15" t="s">
        <v>211</v>
      </c>
      <c r="E44" s="14" t="s">
        <v>224</v>
      </c>
      <c r="F44" s="28">
        <f>R44</f>
        <v>1559</v>
      </c>
      <c r="G44" s="28">
        <v>0.77</v>
      </c>
      <c r="H44" s="11">
        <v>0.12</v>
      </c>
      <c r="I44" s="13">
        <f t="shared" si="10"/>
        <v>0.89</v>
      </c>
      <c r="J44" s="42">
        <f t="shared" si="11"/>
        <v>1387.51</v>
      </c>
      <c r="K44" s="22"/>
      <c r="L44" s="11">
        <f t="shared" ref="L44" si="13">L43</f>
        <v>162</v>
      </c>
      <c r="M44" s="11">
        <f t="shared" ref="M44" si="14">M43</f>
        <v>7.7</v>
      </c>
      <c r="N44" s="11">
        <f t="shared" si="12"/>
        <v>1247.4000000000001</v>
      </c>
      <c r="O44" s="31">
        <f>O43</f>
        <v>0.05</v>
      </c>
      <c r="P44" s="31">
        <f>O44*N44</f>
        <v>62.370000000000005</v>
      </c>
      <c r="Q44" s="11">
        <v>25</v>
      </c>
      <c r="R44" s="33">
        <f>TRUNC(Q44*P44)</f>
        <v>1559</v>
      </c>
    </row>
    <row r="45" spans="1:18" ht="12" customHeight="1" outlineLevel="1">
      <c r="A45" s="43" t="s">
        <v>27</v>
      </c>
      <c r="B45" s="17"/>
      <c r="C45" s="17"/>
      <c r="D45" s="18"/>
      <c r="E45" s="18"/>
      <c r="F45" s="19"/>
      <c r="G45" s="19"/>
      <c r="H45" s="19"/>
      <c r="I45" s="18"/>
      <c r="J45" s="44">
        <f>SUM(J35:J44)</f>
        <v>79602.959999999992</v>
      </c>
      <c r="K45" s="22"/>
      <c r="L45" s="34"/>
      <c r="M45" s="3"/>
      <c r="N45" s="3"/>
      <c r="O45" s="3"/>
      <c r="P45" s="3"/>
      <c r="Q45" s="3"/>
      <c r="R45" s="35"/>
    </row>
    <row r="46" spans="1:18" ht="12" customHeight="1" outlineLevel="1">
      <c r="A46" s="43"/>
      <c r="B46" s="17"/>
      <c r="C46" s="17"/>
      <c r="D46" s="18"/>
      <c r="E46" s="18"/>
      <c r="F46" s="19"/>
      <c r="G46" s="19"/>
      <c r="H46" s="19"/>
      <c r="I46" s="18"/>
      <c r="J46" s="44"/>
      <c r="K46" s="22"/>
      <c r="L46" s="34"/>
      <c r="M46" s="3"/>
      <c r="N46" s="3"/>
      <c r="O46" s="3"/>
      <c r="P46" s="3"/>
      <c r="Q46" s="3"/>
      <c r="R46" s="35"/>
    </row>
    <row r="47" spans="1:18" ht="25.5" customHeight="1">
      <c r="A47" s="131">
        <v>4</v>
      </c>
      <c r="B47" s="132"/>
      <c r="C47" s="132"/>
      <c r="D47" s="133" t="s">
        <v>172</v>
      </c>
      <c r="E47" s="133"/>
      <c r="F47" s="134"/>
      <c r="G47" s="134"/>
      <c r="H47" s="135"/>
      <c r="I47" s="133"/>
      <c r="J47" s="136">
        <f>J54</f>
        <v>0</v>
      </c>
      <c r="K47" s="22"/>
      <c r="L47" s="8" t="s">
        <v>64</v>
      </c>
      <c r="M47" s="8" t="s">
        <v>65</v>
      </c>
      <c r="N47" s="8" t="s">
        <v>63</v>
      </c>
      <c r="O47" s="8" t="s">
        <v>66</v>
      </c>
      <c r="P47" s="8" t="s">
        <v>67</v>
      </c>
      <c r="Q47" s="8" t="s">
        <v>69</v>
      </c>
      <c r="R47" s="8" t="s">
        <v>68</v>
      </c>
    </row>
    <row r="48" spans="1:18" outlineLevel="1">
      <c r="A48" s="45" t="s">
        <v>11</v>
      </c>
      <c r="B48" s="12" t="s">
        <v>169</v>
      </c>
      <c r="C48" s="12" t="s">
        <v>12</v>
      </c>
      <c r="D48" s="15" t="s">
        <v>170</v>
      </c>
      <c r="E48" s="14" t="s">
        <v>13</v>
      </c>
      <c r="F48" s="28">
        <f>N48</f>
        <v>0</v>
      </c>
      <c r="G48" s="28">
        <v>0.78</v>
      </c>
      <c r="H48" s="11">
        <v>0.08</v>
      </c>
      <c r="I48" s="13">
        <f t="shared" ref="I48:I53" si="15">H48+G48</f>
        <v>0.86</v>
      </c>
      <c r="J48" s="42">
        <f t="shared" ref="J48:J53" si="16">TRUNC(F48*I48,2)</f>
        <v>0</v>
      </c>
      <c r="K48" s="22"/>
      <c r="L48" s="11">
        <v>0</v>
      </c>
      <c r="M48" s="11">
        <v>0</v>
      </c>
      <c r="N48" s="33">
        <f>M48*L48</f>
        <v>0</v>
      </c>
      <c r="O48" s="31"/>
      <c r="P48" s="31"/>
      <c r="Q48" s="11"/>
      <c r="R48" s="11"/>
    </row>
    <row r="49" spans="1:18" outlineLevel="1">
      <c r="A49" s="45" t="s">
        <v>14</v>
      </c>
      <c r="B49" s="12">
        <v>72942</v>
      </c>
      <c r="C49" s="12" t="s">
        <v>12</v>
      </c>
      <c r="D49" s="15" t="s">
        <v>171</v>
      </c>
      <c r="E49" s="14" t="s">
        <v>13</v>
      </c>
      <c r="F49" s="28">
        <f>N49</f>
        <v>0</v>
      </c>
      <c r="G49" s="28">
        <v>1.19</v>
      </c>
      <c r="H49" s="11">
        <v>0.12</v>
      </c>
      <c r="I49" s="13">
        <f t="shared" si="15"/>
        <v>1.31</v>
      </c>
      <c r="J49" s="42">
        <f t="shared" si="16"/>
        <v>0</v>
      </c>
      <c r="K49" s="22"/>
      <c r="L49" s="11">
        <f>L48</f>
        <v>0</v>
      </c>
      <c r="M49" s="11">
        <f>M48</f>
        <v>0</v>
      </c>
      <c r="N49" s="33">
        <f>M49*L49</f>
        <v>0</v>
      </c>
      <c r="O49" s="31"/>
      <c r="P49" s="31"/>
      <c r="Q49" s="31"/>
      <c r="R49" s="31"/>
    </row>
    <row r="50" spans="1:18" outlineLevel="1">
      <c r="A50" s="45" t="s">
        <v>15</v>
      </c>
      <c r="B50" s="12">
        <v>1520</v>
      </c>
      <c r="C50" s="12" t="s">
        <v>12</v>
      </c>
      <c r="D50" s="15" t="s">
        <v>209</v>
      </c>
      <c r="E50" s="14" t="s">
        <v>10</v>
      </c>
      <c r="F50" s="28">
        <f>P50</f>
        <v>0</v>
      </c>
      <c r="G50" s="28">
        <v>593.54999999999995</v>
      </c>
      <c r="H50" s="11">
        <v>65.94</v>
      </c>
      <c r="I50" s="13">
        <f t="shared" si="15"/>
        <v>659.49</v>
      </c>
      <c r="J50" s="42">
        <f t="shared" si="16"/>
        <v>0</v>
      </c>
      <c r="K50" s="22"/>
      <c r="L50" s="11">
        <f>L49</f>
        <v>0</v>
      </c>
      <c r="M50" s="11">
        <f>M48</f>
        <v>0</v>
      </c>
      <c r="N50" s="33">
        <f>M50*L50</f>
        <v>0</v>
      </c>
      <c r="O50" s="159">
        <v>3.5000000000000003E-2</v>
      </c>
      <c r="P50" s="33">
        <f>TRUNC(O50*N50,2)</f>
        <v>0</v>
      </c>
      <c r="Q50" s="11"/>
      <c r="R50" s="11"/>
    </row>
    <row r="51" spans="1:18" outlineLevel="1">
      <c r="A51" s="45" t="s">
        <v>28</v>
      </c>
      <c r="B51" s="12">
        <v>72942</v>
      </c>
      <c r="C51" s="12" t="s">
        <v>12</v>
      </c>
      <c r="D51" s="15" t="s">
        <v>171</v>
      </c>
      <c r="E51" s="14" t="s">
        <v>13</v>
      </c>
      <c r="F51" s="28">
        <f>N51</f>
        <v>0</v>
      </c>
      <c r="G51" s="28">
        <v>1.19</v>
      </c>
      <c r="H51" s="11">
        <v>0.12</v>
      </c>
      <c r="I51" s="13">
        <f t="shared" si="15"/>
        <v>1.31</v>
      </c>
      <c r="J51" s="42">
        <f t="shared" si="16"/>
        <v>0</v>
      </c>
      <c r="K51" s="22"/>
      <c r="L51" s="11">
        <f>L48</f>
        <v>0</v>
      </c>
      <c r="M51" s="11">
        <f>M48</f>
        <v>0</v>
      </c>
      <c r="N51" s="33">
        <f>M51*L51</f>
        <v>0</v>
      </c>
      <c r="O51" s="11"/>
      <c r="P51" s="11"/>
      <c r="Q51" s="11"/>
      <c r="R51" s="11"/>
    </row>
    <row r="52" spans="1:18" outlineLevel="1">
      <c r="A52" s="45" t="s">
        <v>150</v>
      </c>
      <c r="B52" s="12">
        <v>1520</v>
      </c>
      <c r="C52" s="12" t="s">
        <v>12</v>
      </c>
      <c r="D52" s="15" t="s">
        <v>210</v>
      </c>
      <c r="E52" s="14" t="s">
        <v>10</v>
      </c>
      <c r="F52" s="28">
        <f>P52</f>
        <v>0</v>
      </c>
      <c r="G52" s="28">
        <v>593.54999999999995</v>
      </c>
      <c r="H52" s="11">
        <v>65.94</v>
      </c>
      <c r="I52" s="13">
        <f t="shared" si="15"/>
        <v>659.49</v>
      </c>
      <c r="J52" s="42">
        <f t="shared" si="16"/>
        <v>0</v>
      </c>
      <c r="K52" s="22"/>
      <c r="L52" s="11">
        <f>L51</f>
        <v>0</v>
      </c>
      <c r="M52" s="11">
        <f>M51</f>
        <v>0</v>
      </c>
      <c r="N52" s="11">
        <f>M52*L52</f>
        <v>0</v>
      </c>
      <c r="O52" s="11">
        <v>0.03</v>
      </c>
      <c r="P52" s="33">
        <f>TRUNC(O52*N52,2)</f>
        <v>0</v>
      </c>
      <c r="Q52" s="11"/>
      <c r="R52" s="11"/>
    </row>
    <row r="53" spans="1:18" outlineLevel="1">
      <c r="A53" s="45" t="s">
        <v>151</v>
      </c>
      <c r="B53" s="12">
        <v>72887</v>
      </c>
      <c r="C53" s="12" t="s">
        <v>12</v>
      </c>
      <c r="D53" s="15" t="s">
        <v>211</v>
      </c>
      <c r="E53" s="14" t="s">
        <v>224</v>
      </c>
      <c r="F53" s="28">
        <f>R53</f>
        <v>0</v>
      </c>
      <c r="G53" s="28">
        <v>0.77</v>
      </c>
      <c r="H53" s="11">
        <v>0.12</v>
      </c>
      <c r="I53" s="13">
        <f t="shared" si="15"/>
        <v>0.89</v>
      </c>
      <c r="J53" s="42">
        <f t="shared" si="16"/>
        <v>0</v>
      </c>
      <c r="K53" s="22"/>
      <c r="L53" s="11"/>
      <c r="M53" s="11"/>
      <c r="N53" s="11"/>
      <c r="O53" s="11"/>
      <c r="P53" s="11">
        <f>P52+P50</f>
        <v>0</v>
      </c>
      <c r="Q53" s="11">
        <f>Q44</f>
        <v>25</v>
      </c>
      <c r="R53" s="33">
        <f>TRUNC(Q53*P53,2)</f>
        <v>0</v>
      </c>
    </row>
    <row r="54" spans="1:18" ht="12" customHeight="1" outlineLevel="1">
      <c r="A54" s="43" t="s">
        <v>27</v>
      </c>
      <c r="B54" s="17"/>
      <c r="C54" s="17"/>
      <c r="D54" s="18"/>
      <c r="E54" s="18"/>
      <c r="F54" s="19"/>
      <c r="G54" s="19"/>
      <c r="H54" s="19"/>
      <c r="I54" s="18"/>
      <c r="J54" s="44">
        <f>SUM(J48:J53)</f>
        <v>0</v>
      </c>
      <c r="K54" s="22"/>
      <c r="L54" s="34"/>
      <c r="M54" s="3"/>
      <c r="N54" s="3"/>
      <c r="O54" s="3"/>
      <c r="P54" s="3"/>
      <c r="Q54" s="3"/>
      <c r="R54" s="35"/>
    </row>
    <row r="55" spans="1:18" ht="12" customHeight="1" outlineLevel="1">
      <c r="A55" s="43"/>
      <c r="B55" s="17"/>
      <c r="C55" s="17"/>
      <c r="D55" s="18"/>
      <c r="E55" s="18"/>
      <c r="F55" s="19"/>
      <c r="G55" s="19"/>
      <c r="H55" s="19"/>
      <c r="I55" s="18"/>
      <c r="J55" s="44"/>
      <c r="K55" s="22"/>
      <c r="L55" s="34"/>
      <c r="M55" s="3"/>
      <c r="N55" s="3"/>
      <c r="O55" s="3"/>
      <c r="P55" s="3"/>
      <c r="Q55" s="3"/>
      <c r="R55" s="35"/>
    </row>
    <row r="56" spans="1:18" ht="25.5" customHeight="1">
      <c r="A56" s="131">
        <v>5</v>
      </c>
      <c r="B56" s="132"/>
      <c r="C56" s="132"/>
      <c r="D56" s="133" t="s">
        <v>46</v>
      </c>
      <c r="E56" s="133"/>
      <c r="F56" s="134"/>
      <c r="G56" s="134"/>
      <c r="H56" s="135"/>
      <c r="I56" s="133"/>
      <c r="J56" s="136">
        <f>J64</f>
        <v>16462.850000000002</v>
      </c>
      <c r="K56" s="22"/>
      <c r="L56" s="8" t="s">
        <v>64</v>
      </c>
      <c r="M56" s="8" t="s">
        <v>65</v>
      </c>
      <c r="N56" s="8" t="s">
        <v>63</v>
      </c>
      <c r="O56" s="8" t="s">
        <v>66</v>
      </c>
      <c r="P56" s="8" t="s">
        <v>67</v>
      </c>
      <c r="Q56" s="8" t="s">
        <v>69</v>
      </c>
      <c r="R56" s="8" t="s">
        <v>68</v>
      </c>
    </row>
    <row r="57" spans="1:18" ht="13.5" customHeight="1" outlineLevel="1">
      <c r="A57" s="45" t="s">
        <v>16</v>
      </c>
      <c r="B57" s="32">
        <v>5622</v>
      </c>
      <c r="C57" s="12" t="s">
        <v>12</v>
      </c>
      <c r="D57" s="15" t="s">
        <v>52</v>
      </c>
      <c r="E57" s="14" t="s">
        <v>13</v>
      </c>
      <c r="F57" s="28">
        <f>N57</f>
        <v>486</v>
      </c>
      <c r="G57" s="28">
        <v>0.97</v>
      </c>
      <c r="H57" s="11">
        <v>1.77</v>
      </c>
      <c r="I57" s="13">
        <f t="shared" ref="I57:I63" si="17">H57+G57</f>
        <v>2.74</v>
      </c>
      <c r="J57" s="42">
        <f t="shared" ref="J57:J63" si="18">TRUNC(F57*I57,2)</f>
        <v>1331.64</v>
      </c>
      <c r="K57" s="22"/>
      <c r="L57" s="11">
        <f>B6*2</f>
        <v>324</v>
      </c>
      <c r="M57" s="11">
        <v>1.5</v>
      </c>
      <c r="N57" s="33">
        <f>M57*L57</f>
        <v>486</v>
      </c>
      <c r="O57" s="11"/>
      <c r="P57" s="11"/>
      <c r="Q57" s="11"/>
      <c r="R57" s="11"/>
    </row>
    <row r="58" spans="1:18" ht="13.5" customHeight="1" outlineLevel="1">
      <c r="A58" s="45" t="s">
        <v>17</v>
      </c>
      <c r="B58" s="32" t="s">
        <v>50</v>
      </c>
      <c r="C58" s="12" t="s">
        <v>12</v>
      </c>
      <c r="D58" s="15" t="s">
        <v>53</v>
      </c>
      <c r="E58" s="14" t="s">
        <v>10</v>
      </c>
      <c r="F58" s="28">
        <f>P58</f>
        <v>24.3</v>
      </c>
      <c r="G58" s="28">
        <v>57.1</v>
      </c>
      <c r="H58" s="11">
        <v>19.010000000000002</v>
      </c>
      <c r="I58" s="13">
        <f t="shared" si="17"/>
        <v>76.11</v>
      </c>
      <c r="J58" s="42">
        <f t="shared" si="18"/>
        <v>1849.47</v>
      </c>
      <c r="K58" s="22"/>
      <c r="L58" s="11">
        <f>L57</f>
        <v>324</v>
      </c>
      <c r="M58" s="11">
        <f>M57</f>
        <v>1.5</v>
      </c>
      <c r="N58" s="11">
        <f>M58*L58</f>
        <v>486</v>
      </c>
      <c r="O58" s="11">
        <v>0.05</v>
      </c>
      <c r="P58" s="33">
        <f>TRUNC(O58*N58,2)</f>
        <v>24.3</v>
      </c>
      <c r="Q58" s="11"/>
      <c r="R58" s="11"/>
    </row>
    <row r="59" spans="1:18" ht="13.5" customHeight="1" outlineLevel="1">
      <c r="A59" s="45" t="s">
        <v>45</v>
      </c>
      <c r="B59" s="12">
        <v>72887</v>
      </c>
      <c r="C59" s="12" t="s">
        <v>12</v>
      </c>
      <c r="D59" s="15" t="s">
        <v>154</v>
      </c>
      <c r="E59" s="14" t="s">
        <v>224</v>
      </c>
      <c r="F59" s="28">
        <f>R59</f>
        <v>850.5</v>
      </c>
      <c r="G59" s="28">
        <v>0.77</v>
      </c>
      <c r="H59" s="11">
        <v>0.12</v>
      </c>
      <c r="I59" s="13">
        <f t="shared" si="17"/>
        <v>0.89</v>
      </c>
      <c r="J59" s="42">
        <f t="shared" si="18"/>
        <v>756.94</v>
      </c>
      <c r="K59" s="22"/>
      <c r="L59" s="11">
        <f>L58</f>
        <v>324</v>
      </c>
      <c r="M59" s="11">
        <f>M58</f>
        <v>1.5</v>
      </c>
      <c r="N59" s="11">
        <f>M59*L59</f>
        <v>486</v>
      </c>
      <c r="O59" s="11">
        <f>O58</f>
        <v>0.05</v>
      </c>
      <c r="P59" s="11">
        <f>P58</f>
        <v>24.3</v>
      </c>
      <c r="Q59" s="11">
        <v>35</v>
      </c>
      <c r="R59" s="33">
        <f>TRUNC(Q59*P59,2)</f>
        <v>850.5</v>
      </c>
    </row>
    <row r="60" spans="1:18" ht="13.5" customHeight="1" outlineLevel="1">
      <c r="A60" s="45" t="s">
        <v>80</v>
      </c>
      <c r="B60" s="12" t="s">
        <v>95</v>
      </c>
      <c r="C60" s="12" t="s">
        <v>12</v>
      </c>
      <c r="D60" s="15" t="s">
        <v>81</v>
      </c>
      <c r="E60" s="14" t="s">
        <v>82</v>
      </c>
      <c r="F60" s="28">
        <f>L60</f>
        <v>324</v>
      </c>
      <c r="G60" s="28">
        <v>21.06</v>
      </c>
      <c r="H60" s="11">
        <v>14.02</v>
      </c>
      <c r="I60" s="13">
        <f t="shared" si="17"/>
        <v>35.08</v>
      </c>
      <c r="J60" s="42">
        <f t="shared" si="18"/>
        <v>11365.92</v>
      </c>
      <c r="K60" s="22"/>
      <c r="L60" s="33">
        <f>L57</f>
        <v>324</v>
      </c>
      <c r="M60" s="11"/>
      <c r="N60" s="11"/>
      <c r="O60" s="11"/>
      <c r="P60" s="11"/>
      <c r="Q60" s="11"/>
      <c r="R60" s="31"/>
    </row>
    <row r="61" spans="1:18" ht="13.5" customHeight="1" outlineLevel="1">
      <c r="A61" s="45" t="s">
        <v>163</v>
      </c>
      <c r="B61" s="12">
        <v>73675</v>
      </c>
      <c r="C61" s="12" t="s">
        <v>12</v>
      </c>
      <c r="D61" s="15" t="s">
        <v>54</v>
      </c>
      <c r="E61" s="14" t="s">
        <v>13</v>
      </c>
      <c r="F61" s="28">
        <f>N61</f>
        <v>24</v>
      </c>
      <c r="G61" s="28">
        <v>22.98</v>
      </c>
      <c r="H61" s="11">
        <v>12.36</v>
      </c>
      <c r="I61" s="13">
        <f t="shared" si="17"/>
        <v>35.340000000000003</v>
      </c>
      <c r="J61" s="42">
        <f t="shared" si="18"/>
        <v>848.16</v>
      </c>
      <c r="K61" s="22"/>
      <c r="L61" s="11">
        <v>16</v>
      </c>
      <c r="M61" s="11">
        <f>M57</f>
        <v>1.5</v>
      </c>
      <c r="N61" s="33">
        <f>M61*L61</f>
        <v>24</v>
      </c>
      <c r="O61" s="11"/>
      <c r="P61" s="11"/>
      <c r="Q61" s="11"/>
      <c r="R61" s="11"/>
    </row>
    <row r="62" spans="1:18" ht="13.5" customHeight="1" outlineLevel="1">
      <c r="A62" s="45" t="s">
        <v>164</v>
      </c>
      <c r="B62" s="12" t="s">
        <v>96</v>
      </c>
      <c r="C62" s="12" t="s">
        <v>12</v>
      </c>
      <c r="D62" s="15" t="s">
        <v>55</v>
      </c>
      <c r="E62" s="14" t="s">
        <v>13</v>
      </c>
      <c r="F62" s="28">
        <f>N62</f>
        <v>4.5</v>
      </c>
      <c r="G62" s="28">
        <v>44.89</v>
      </c>
      <c r="H62" s="11">
        <v>24.16</v>
      </c>
      <c r="I62" s="13">
        <f t="shared" si="17"/>
        <v>69.05</v>
      </c>
      <c r="J62" s="42">
        <f t="shared" si="18"/>
        <v>310.72000000000003</v>
      </c>
      <c r="K62" s="22"/>
      <c r="L62" s="11">
        <v>18</v>
      </c>
      <c r="M62" s="11">
        <v>0.25</v>
      </c>
      <c r="N62" s="33">
        <f>TRUNC(M62*L62,2)</f>
        <v>4.5</v>
      </c>
      <c r="O62" s="11"/>
      <c r="P62" s="11"/>
      <c r="Q62" s="11"/>
      <c r="R62" s="11"/>
    </row>
    <row r="63" spans="1:18" ht="13.5" customHeight="1" outlineLevel="1">
      <c r="A63" s="45" t="s">
        <v>165</v>
      </c>
      <c r="B63" s="12" t="s">
        <v>51</v>
      </c>
      <c r="C63" s="12" t="s">
        <v>12</v>
      </c>
      <c r="D63" s="15" t="s">
        <v>56</v>
      </c>
      <c r="E63" s="14" t="s">
        <v>13</v>
      </c>
      <c r="F63" s="28">
        <f>N63</f>
        <v>0</v>
      </c>
      <c r="G63" s="28">
        <v>4.79</v>
      </c>
      <c r="H63" s="11">
        <v>3.18</v>
      </c>
      <c r="I63" s="13">
        <f t="shared" si="17"/>
        <v>7.9700000000000006</v>
      </c>
      <c r="J63" s="42">
        <f t="shared" si="18"/>
        <v>0</v>
      </c>
      <c r="K63" s="22"/>
      <c r="L63" s="11">
        <v>0</v>
      </c>
      <c r="M63" s="11">
        <v>1</v>
      </c>
      <c r="N63" s="33">
        <f>TRUNC(M63*L63,2)</f>
        <v>0</v>
      </c>
      <c r="O63" s="11"/>
      <c r="P63" s="11"/>
      <c r="Q63" s="11"/>
      <c r="R63" s="11"/>
    </row>
    <row r="64" spans="1:18" ht="17.25" customHeight="1" outlineLevel="1">
      <c r="A64" s="43" t="s">
        <v>206</v>
      </c>
      <c r="B64" s="17"/>
      <c r="C64" s="17"/>
      <c r="D64" s="18"/>
      <c r="E64" s="18"/>
      <c r="F64" s="19"/>
      <c r="G64" s="19"/>
      <c r="H64" s="19"/>
      <c r="I64" s="18"/>
      <c r="J64" s="44">
        <f>SUM(J57:J63)</f>
        <v>16462.850000000002</v>
      </c>
      <c r="K64" s="22"/>
      <c r="L64" s="34"/>
      <c r="M64" s="3"/>
      <c r="N64" s="3"/>
      <c r="O64" s="3"/>
      <c r="P64" s="3"/>
      <c r="Q64" s="3"/>
      <c r="R64" s="35"/>
    </row>
    <row r="65" spans="1:18" ht="9" customHeight="1" outlineLevel="1">
      <c r="A65" s="43"/>
      <c r="B65" s="17"/>
      <c r="C65" s="17"/>
      <c r="D65" s="18"/>
      <c r="E65" s="18"/>
      <c r="F65" s="19"/>
      <c r="G65" s="19"/>
      <c r="H65" s="19"/>
      <c r="I65" s="18"/>
      <c r="J65" s="44"/>
      <c r="K65" s="22"/>
      <c r="L65" s="34"/>
      <c r="M65" s="3"/>
      <c r="N65" s="3"/>
      <c r="O65" s="3"/>
      <c r="P65" s="3"/>
      <c r="Q65" s="3"/>
      <c r="R65" s="35"/>
    </row>
    <row r="66" spans="1:18" ht="25.5" customHeight="1">
      <c r="A66" s="131">
        <v>6</v>
      </c>
      <c r="B66" s="132"/>
      <c r="C66" s="132"/>
      <c r="D66" s="133" t="s">
        <v>57</v>
      </c>
      <c r="E66" s="133"/>
      <c r="F66" s="134"/>
      <c r="G66" s="134"/>
      <c r="H66" s="135"/>
      <c r="I66" s="133"/>
      <c r="J66" s="136">
        <f>J71</f>
        <v>2679.9900000000002</v>
      </c>
      <c r="K66" s="22"/>
      <c r="L66" s="8"/>
      <c r="M66" s="8" t="s">
        <v>75</v>
      </c>
      <c r="N66" s="8" t="s">
        <v>100</v>
      </c>
      <c r="O66" s="8"/>
      <c r="P66" s="3"/>
      <c r="Q66" s="3"/>
      <c r="R66" s="35"/>
    </row>
    <row r="67" spans="1:18" ht="13.5" customHeight="1" outlineLevel="1">
      <c r="A67" s="45" t="s">
        <v>162</v>
      </c>
      <c r="B67" s="32">
        <v>72947</v>
      </c>
      <c r="C67" s="12" t="s">
        <v>12</v>
      </c>
      <c r="D67" s="15" t="s">
        <v>59</v>
      </c>
      <c r="E67" s="14" t="s">
        <v>13</v>
      </c>
      <c r="F67" s="28">
        <f>N68</f>
        <v>8.92</v>
      </c>
      <c r="G67" s="28">
        <v>16.32</v>
      </c>
      <c r="H67" s="11">
        <v>2.86</v>
      </c>
      <c r="I67" s="13">
        <f t="shared" ref="I67:I70" si="19">H67+G67</f>
        <v>19.18</v>
      </c>
      <c r="J67" s="42">
        <f t="shared" ref="J67:J70" si="20">TRUNC(F67*I67,2)</f>
        <v>171.08</v>
      </c>
      <c r="K67" s="22"/>
      <c r="L67" s="8" t="s">
        <v>74</v>
      </c>
      <c r="M67" s="11">
        <v>1.55</v>
      </c>
      <c r="N67" s="11">
        <v>21.35</v>
      </c>
      <c r="O67" s="11"/>
      <c r="P67" s="3"/>
      <c r="Q67" s="3"/>
      <c r="R67" s="35"/>
    </row>
    <row r="68" spans="1:18" outlineLevel="1">
      <c r="A68" s="45" t="s">
        <v>166</v>
      </c>
      <c r="B68" s="32">
        <v>72947</v>
      </c>
      <c r="C68" s="12" t="s">
        <v>12</v>
      </c>
      <c r="D68" s="15" t="s">
        <v>60</v>
      </c>
      <c r="E68" s="14" t="s">
        <v>13</v>
      </c>
      <c r="F68" s="28">
        <f>N69</f>
        <v>24.68</v>
      </c>
      <c r="G68" s="28">
        <f>G67*1.5</f>
        <v>24.48</v>
      </c>
      <c r="H68" s="28">
        <f>H67*1.5</f>
        <v>4.29</v>
      </c>
      <c r="I68" s="13">
        <f t="shared" si="19"/>
        <v>28.77</v>
      </c>
      <c r="J68" s="42">
        <f t="shared" si="20"/>
        <v>710.04</v>
      </c>
      <c r="K68" s="22"/>
      <c r="L68" s="233" t="s">
        <v>77</v>
      </c>
      <c r="M68" s="234"/>
      <c r="N68" s="33">
        <v>8.92</v>
      </c>
      <c r="O68" s="8"/>
      <c r="P68" s="3"/>
      <c r="Q68" s="3"/>
      <c r="R68" s="35"/>
    </row>
    <row r="69" spans="1:18" outlineLevel="1">
      <c r="A69" s="45" t="s">
        <v>167</v>
      </c>
      <c r="B69" s="32">
        <v>7701</v>
      </c>
      <c r="C69" s="12" t="s">
        <v>12</v>
      </c>
      <c r="D69" s="15" t="s">
        <v>97</v>
      </c>
      <c r="E69" s="14" t="s">
        <v>82</v>
      </c>
      <c r="F69" s="28">
        <f>N67</f>
        <v>21.35</v>
      </c>
      <c r="G69" s="28">
        <v>49.92</v>
      </c>
      <c r="H69" s="11">
        <v>8.7899999999999991</v>
      </c>
      <c r="I69" s="13">
        <f t="shared" si="19"/>
        <v>58.71</v>
      </c>
      <c r="J69" s="42">
        <f t="shared" si="20"/>
        <v>1253.45</v>
      </c>
      <c r="K69" s="22"/>
      <c r="L69" s="233" t="s">
        <v>76</v>
      </c>
      <c r="M69" s="234"/>
      <c r="N69" s="33">
        <v>24.68</v>
      </c>
      <c r="O69" s="8"/>
      <c r="P69" s="36"/>
      <c r="Q69" s="36"/>
      <c r="R69" s="37"/>
    </row>
    <row r="70" spans="1:18" outlineLevel="1">
      <c r="A70" s="45" t="s">
        <v>168</v>
      </c>
      <c r="B70" s="32" t="s">
        <v>61</v>
      </c>
      <c r="C70" s="12" t="s">
        <v>58</v>
      </c>
      <c r="D70" s="15" t="s">
        <v>62</v>
      </c>
      <c r="E70" s="14" t="s">
        <v>13</v>
      </c>
      <c r="F70" s="28">
        <f>M67</f>
        <v>1.55</v>
      </c>
      <c r="G70" s="28">
        <v>299.12</v>
      </c>
      <c r="H70" s="11">
        <v>52.77</v>
      </c>
      <c r="I70" s="13">
        <f t="shared" si="19"/>
        <v>351.89</v>
      </c>
      <c r="J70" s="42">
        <f t="shared" si="20"/>
        <v>545.41999999999996</v>
      </c>
      <c r="K70" s="22"/>
      <c r="L70" s="83"/>
      <c r="M70" s="84"/>
      <c r="N70" s="84"/>
      <c r="O70" s="84"/>
      <c r="P70" s="83"/>
      <c r="Q70" s="83"/>
      <c r="R70" s="83"/>
    </row>
    <row r="71" spans="1:18" ht="12" customHeight="1" outlineLevel="1">
      <c r="A71" s="43" t="s">
        <v>27</v>
      </c>
      <c r="B71" s="17"/>
      <c r="C71" s="17"/>
      <c r="D71" s="18"/>
      <c r="E71" s="18"/>
      <c r="F71" s="19"/>
      <c r="G71" s="19"/>
      <c r="H71" s="19"/>
      <c r="I71" s="18"/>
      <c r="J71" s="44">
        <f>SUM(J67:J70)</f>
        <v>2679.9900000000002</v>
      </c>
      <c r="K71" s="22"/>
      <c r="L71" s="82"/>
      <c r="M71" s="85"/>
      <c r="N71" s="85"/>
      <c r="O71" s="85"/>
      <c r="P71" s="82"/>
      <c r="Q71" s="82"/>
      <c r="R71" s="82"/>
    </row>
    <row r="72" spans="1:18" ht="9" customHeight="1" outlineLevel="1" thickBot="1">
      <c r="A72" s="43"/>
      <c r="B72" s="17"/>
      <c r="C72" s="17"/>
      <c r="D72" s="18"/>
      <c r="E72" s="18"/>
      <c r="F72" s="19"/>
      <c r="G72" s="19"/>
      <c r="H72" s="19"/>
      <c r="I72" s="18"/>
      <c r="J72" s="44"/>
      <c r="K72" s="22"/>
      <c r="L72" s="82"/>
      <c r="M72" s="85"/>
      <c r="N72" s="85"/>
      <c r="O72" s="85"/>
      <c r="P72" s="82"/>
      <c r="Q72" s="82"/>
      <c r="R72" s="82"/>
    </row>
    <row r="73" spans="1:18" ht="27" customHeight="1" thickBot="1">
      <c r="A73" s="129" t="s">
        <v>101</v>
      </c>
      <c r="B73" s="130"/>
      <c r="C73" s="130"/>
      <c r="D73" s="126"/>
      <c r="E73" s="126"/>
      <c r="F73" s="127"/>
      <c r="G73" s="127"/>
      <c r="H73" s="127"/>
      <c r="I73" s="126"/>
      <c r="J73" s="128">
        <f>J10+J17+J34+J56+J66+J47</f>
        <v>114514.88</v>
      </c>
      <c r="K73" s="22"/>
      <c r="L73" s="82"/>
      <c r="M73" s="85"/>
      <c r="N73" s="85"/>
      <c r="O73" s="85"/>
      <c r="P73" s="82"/>
      <c r="Q73" s="82"/>
      <c r="R73" s="82"/>
    </row>
    <row r="74" spans="1:18" ht="13.5" collapsed="1" thickBot="1">
      <c r="C74" s="23"/>
      <c r="D74" s="24"/>
      <c r="E74" s="2"/>
      <c r="F74" s="29"/>
      <c r="G74" s="29"/>
      <c r="H74" s="235" t="s">
        <v>83</v>
      </c>
      <c r="I74" s="236"/>
      <c r="J74" s="26">
        <f>J73/B7</f>
        <v>91.802853936187262</v>
      </c>
      <c r="L74" s="82"/>
      <c r="M74" s="85"/>
      <c r="N74" s="85"/>
      <c r="O74" s="85"/>
      <c r="P74" s="82"/>
      <c r="Q74" s="82"/>
      <c r="R74" s="82"/>
    </row>
    <row r="75" spans="1:18">
      <c r="C75" s="23"/>
      <c r="D75" s="24"/>
      <c r="E75" s="2"/>
      <c r="F75" s="29"/>
      <c r="G75" s="29"/>
      <c r="H75" s="1"/>
      <c r="J75" s="52"/>
      <c r="L75" s="225"/>
      <c r="M75" s="225"/>
      <c r="N75" s="85"/>
      <c r="O75" s="82"/>
      <c r="P75" s="82"/>
      <c r="Q75" s="82"/>
      <c r="R75" s="82"/>
    </row>
    <row r="76" spans="1:18">
      <c r="C76" s="23"/>
      <c r="D76" s="24"/>
      <c r="E76" s="2"/>
      <c r="F76" s="29"/>
      <c r="G76" s="29"/>
      <c r="H76" s="1"/>
      <c r="J76" s="3"/>
      <c r="L76" s="103"/>
      <c r="M76" s="103"/>
      <c r="N76" s="85"/>
      <c r="O76" s="82"/>
      <c r="P76" s="82"/>
      <c r="Q76" s="82"/>
      <c r="R76" s="82"/>
    </row>
    <row r="77" spans="1:18" s="7" customFormat="1" ht="21" customHeight="1">
      <c r="A77" s="5"/>
      <c r="B77" s="5"/>
      <c r="C77" s="23"/>
      <c r="D77" s="24"/>
      <c r="E77" s="2"/>
      <c r="F77" s="29"/>
      <c r="G77" s="29"/>
      <c r="J77" s="25"/>
    </row>
    <row r="78" spans="1:18" ht="18.75" customHeight="1">
      <c r="C78" s="23"/>
      <c r="D78" s="24"/>
      <c r="E78" s="2"/>
      <c r="F78" s="29"/>
      <c r="G78" s="53"/>
      <c r="H78" s="53"/>
    </row>
    <row r="79" spans="1:18" ht="13.5" customHeight="1">
      <c r="C79" s="23"/>
      <c r="D79" s="24"/>
      <c r="E79" s="2"/>
      <c r="F79" s="29"/>
      <c r="G79" s="54"/>
      <c r="H79" s="54"/>
    </row>
    <row r="80" spans="1:18" ht="13.5" customHeight="1">
      <c r="C80" s="23"/>
      <c r="D80" s="24"/>
      <c r="E80" s="2"/>
      <c r="F80" s="29"/>
      <c r="G80" s="54"/>
      <c r="H80" s="54"/>
    </row>
    <row r="81" spans="3:10" ht="13.5" customHeight="1">
      <c r="C81" s="23"/>
      <c r="D81" s="24"/>
      <c r="E81" s="2"/>
      <c r="F81" s="29"/>
      <c r="G81" s="54"/>
      <c r="H81" s="54"/>
    </row>
    <row r="82" spans="3:10" ht="13.5" customHeight="1">
      <c r="C82" s="23"/>
      <c r="D82" s="24"/>
      <c r="E82" s="2"/>
      <c r="F82" s="29"/>
      <c r="G82" s="54"/>
      <c r="H82" s="54"/>
    </row>
    <row r="83" spans="3:10" ht="13.5" customHeight="1">
      <c r="C83" s="23"/>
      <c r="D83" s="24"/>
      <c r="E83" s="2"/>
      <c r="F83" s="29"/>
      <c r="G83" s="54"/>
      <c r="H83" s="54"/>
      <c r="J83" s="20">
        <f>J10+J17+J34+J66+J76+J47</f>
        <v>98052.03</v>
      </c>
    </row>
    <row r="84" spans="3:10">
      <c r="C84" s="23"/>
      <c r="D84" s="24"/>
      <c r="E84" s="2"/>
      <c r="F84" s="29"/>
    </row>
    <row r="85" spans="3:10">
      <c r="C85" s="23"/>
      <c r="D85" s="24"/>
      <c r="E85" s="2"/>
      <c r="F85" s="29"/>
    </row>
    <row r="86" spans="3:10">
      <c r="C86" s="23"/>
      <c r="D86" s="24"/>
      <c r="E86" s="2"/>
      <c r="F86" s="29"/>
    </row>
    <row r="87" spans="3:10">
      <c r="D87" s="24"/>
      <c r="E87" s="2"/>
      <c r="F87" s="29"/>
    </row>
    <row r="88" spans="3:10">
      <c r="D88" s="24"/>
      <c r="E88" s="2"/>
      <c r="F88" s="29"/>
    </row>
    <row r="89" spans="3:10">
      <c r="D89" s="24"/>
      <c r="E89" s="2"/>
      <c r="F89" s="29"/>
    </row>
    <row r="90" spans="3:10">
      <c r="D90" s="24"/>
      <c r="E90" s="2"/>
      <c r="F90" s="29"/>
    </row>
  </sheetData>
  <mergeCells count="6">
    <mergeCell ref="L75:M75"/>
    <mergeCell ref="A1:J2"/>
    <mergeCell ref="L1:R8"/>
    <mergeCell ref="L68:M68"/>
    <mergeCell ref="L69:M69"/>
    <mergeCell ref="H74:I74"/>
  </mergeCells>
  <conditionalFormatting sqref="F15:I16 F8:I8">
    <cfRule type="cellIs" dxfId="47" priority="9" stopIfTrue="1" operator="equal">
      <formula>0</formula>
    </cfRule>
  </conditionalFormatting>
  <conditionalFormatting sqref="F65:I65 F72:I72">
    <cfRule type="cellIs" dxfId="46" priority="7" stopIfTrue="1" operator="equal">
      <formula>0</formula>
    </cfRule>
  </conditionalFormatting>
  <conditionalFormatting sqref="F54:I55">
    <cfRule type="cellIs" dxfId="45" priority="6" stopIfTrue="1" operator="equal">
      <formula>0</formula>
    </cfRule>
  </conditionalFormatting>
  <conditionalFormatting sqref="F71:I71 F33:I33">
    <cfRule type="cellIs" dxfId="44" priority="5" stopIfTrue="1" operator="equal">
      <formula>0</formula>
    </cfRule>
  </conditionalFormatting>
  <conditionalFormatting sqref="F32:I32">
    <cfRule type="cellIs" dxfId="43" priority="4" stopIfTrue="1" operator="equal">
      <formula>0</formula>
    </cfRule>
  </conditionalFormatting>
  <conditionalFormatting sqref="F45:I46">
    <cfRule type="cellIs" dxfId="42" priority="3" stopIfTrue="1" operator="equal">
      <formula>0</formula>
    </cfRule>
  </conditionalFormatting>
  <conditionalFormatting sqref="F64:I64">
    <cfRule type="cellIs" dxfId="41" priority="1" stopIfTrue="1" operator="equal">
      <formula>0</formula>
    </cfRule>
  </conditionalFormatting>
  <printOptions horizontalCentered="1"/>
  <pageMargins left="0.27559055118110237" right="0.35433070866141736" top="0.59055118110236227" bottom="0.39370078740157483" header="0.35433070866141736" footer="0.19685039370078741"/>
  <pageSetup paperSize="9" scale="74" fitToHeight="15" orientation="landscape" r:id="rId1"/>
  <headerFooter alignWithMargins="0"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0"/>
  <sheetViews>
    <sheetView showGridLines="0" zoomScale="70" zoomScaleNormal="70" zoomScaleSheetLayoutView="50" workbookViewId="0">
      <selection activeCell="F60" sqref="F60"/>
    </sheetView>
  </sheetViews>
  <sheetFormatPr defaultRowHeight="12.75" outlineLevelRow="1"/>
  <cols>
    <col min="1" max="1" width="8.625" style="5" customWidth="1"/>
    <col min="2" max="2" width="11.875" style="5" bestFit="1" customWidth="1"/>
    <col min="3" max="3" width="10" style="5" customWidth="1"/>
    <col min="4" max="4" width="76.125" style="6" customWidth="1"/>
    <col min="5" max="5" width="6.625" style="4" bestFit="1" customWidth="1"/>
    <col min="6" max="6" width="10.125" style="30" bestFit="1" customWidth="1"/>
    <col min="7" max="7" width="10.125" style="30" customWidth="1"/>
    <col min="8" max="8" width="11.25" style="7" customWidth="1"/>
    <col min="9" max="9" width="14.25" style="1" customWidth="1"/>
    <col min="10" max="10" width="15.125" style="1" customWidth="1"/>
    <col min="11" max="11" width="3.25" style="1" customWidth="1"/>
    <col min="12" max="12" width="29.875" style="1" customWidth="1"/>
    <col min="13" max="13" width="9.375" style="1" customWidth="1"/>
    <col min="14" max="14" width="11" style="1" customWidth="1"/>
    <col min="15" max="17" width="9" style="1"/>
    <col min="18" max="19" width="11.125" style="1" customWidth="1"/>
    <col min="20" max="20" width="6" style="1" customWidth="1"/>
    <col min="21" max="21" width="10.5" style="1" customWidth="1"/>
    <col min="22" max="16384" width="9" style="1"/>
  </cols>
  <sheetData>
    <row r="1" spans="1:18" ht="12.75" customHeight="1">
      <c r="A1" s="226" t="s">
        <v>30</v>
      </c>
      <c r="B1" s="227"/>
      <c r="C1" s="227"/>
      <c r="D1" s="227"/>
      <c r="E1" s="227"/>
      <c r="F1" s="227"/>
      <c r="G1" s="227"/>
      <c r="H1" s="227"/>
      <c r="I1" s="227"/>
      <c r="J1" s="228"/>
      <c r="L1" s="232" t="s">
        <v>73</v>
      </c>
      <c r="M1" s="232"/>
      <c r="N1" s="232"/>
      <c r="O1" s="232"/>
      <c r="P1" s="232"/>
      <c r="Q1" s="232"/>
      <c r="R1" s="232"/>
    </row>
    <row r="2" spans="1:18" ht="15" customHeight="1" thickBot="1">
      <c r="A2" s="229"/>
      <c r="B2" s="230"/>
      <c r="C2" s="230"/>
      <c r="D2" s="230"/>
      <c r="E2" s="230"/>
      <c r="F2" s="230"/>
      <c r="G2" s="230"/>
      <c r="H2" s="230"/>
      <c r="I2" s="230"/>
      <c r="J2" s="231"/>
      <c r="L2" s="232"/>
      <c r="M2" s="232"/>
      <c r="N2" s="232"/>
      <c r="O2" s="232"/>
      <c r="P2" s="232"/>
      <c r="Q2" s="232"/>
      <c r="R2" s="232"/>
    </row>
    <row r="3" spans="1:18" ht="14.25" customHeight="1">
      <c r="A3" s="104" t="s">
        <v>155</v>
      </c>
      <c r="B3" s="105"/>
      <c r="C3" s="105"/>
      <c r="D3" s="106"/>
      <c r="E3" s="107"/>
      <c r="F3" s="108"/>
      <c r="G3" s="108"/>
      <c r="H3" s="109"/>
      <c r="I3" s="110"/>
      <c r="J3" s="111"/>
      <c r="L3" s="232"/>
      <c r="M3" s="232"/>
      <c r="N3" s="232"/>
      <c r="O3" s="232"/>
      <c r="P3" s="232"/>
      <c r="Q3" s="232"/>
      <c r="R3" s="232"/>
    </row>
    <row r="4" spans="1:18" ht="15" customHeight="1">
      <c r="A4" s="104" t="s">
        <v>223</v>
      </c>
      <c r="B4" s="105"/>
      <c r="C4" s="208" t="s">
        <v>222</v>
      </c>
      <c r="D4" s="210">
        <f>BDI!I19</f>
        <v>0.24230000000000002</v>
      </c>
      <c r="E4" s="107"/>
      <c r="F4" s="108"/>
      <c r="G4" s="108"/>
      <c r="H4" s="109"/>
      <c r="I4" s="110"/>
      <c r="J4" s="111"/>
      <c r="L4" s="232"/>
      <c r="M4" s="232"/>
      <c r="N4" s="232"/>
      <c r="O4" s="232"/>
      <c r="P4" s="232"/>
      <c r="Q4" s="232"/>
      <c r="R4" s="232"/>
    </row>
    <row r="5" spans="1:18">
      <c r="A5" s="112" t="s">
        <v>157</v>
      </c>
      <c r="B5" s="113"/>
      <c r="C5" s="113"/>
      <c r="D5" s="113"/>
      <c r="E5" s="113"/>
      <c r="F5" s="113"/>
      <c r="G5" s="113"/>
      <c r="H5" s="113"/>
      <c r="I5" s="113"/>
      <c r="J5" s="114"/>
      <c r="L5" s="232"/>
      <c r="M5" s="232"/>
      <c r="N5" s="232"/>
      <c r="O5" s="232"/>
      <c r="P5" s="232"/>
      <c r="Q5" s="232"/>
      <c r="R5" s="232"/>
    </row>
    <row r="6" spans="1:18">
      <c r="A6" s="112" t="s">
        <v>99</v>
      </c>
      <c r="B6" s="115">
        <v>162</v>
      </c>
      <c r="C6" s="113" t="s">
        <v>82</v>
      </c>
      <c r="D6" s="113"/>
      <c r="E6" s="113"/>
      <c r="F6" s="113"/>
      <c r="G6" s="113"/>
      <c r="H6" s="113"/>
      <c r="I6" s="113"/>
      <c r="J6" s="114"/>
      <c r="L6" s="232"/>
      <c r="M6" s="232"/>
      <c r="N6" s="232"/>
      <c r="O6" s="232"/>
      <c r="P6" s="232"/>
      <c r="Q6" s="232"/>
      <c r="R6" s="232"/>
    </row>
    <row r="7" spans="1:18" ht="13.5" thickBot="1">
      <c r="A7" s="116" t="s">
        <v>78</v>
      </c>
      <c r="B7" s="115">
        <v>1247.4000000000001</v>
      </c>
      <c r="C7" s="117" t="s">
        <v>13</v>
      </c>
      <c r="D7" s="118"/>
      <c r="E7" s="119"/>
      <c r="F7" s="120"/>
      <c r="G7" s="120"/>
      <c r="H7" s="121"/>
      <c r="I7" s="113"/>
      <c r="J7" s="114"/>
      <c r="L7" s="232"/>
      <c r="M7" s="232"/>
      <c r="N7" s="232"/>
      <c r="O7" s="232"/>
      <c r="P7" s="232"/>
      <c r="Q7" s="232"/>
      <c r="R7" s="232"/>
    </row>
    <row r="8" spans="1:18" ht="33.75" customHeight="1" thickBot="1">
      <c r="A8" s="122" t="s">
        <v>0</v>
      </c>
      <c r="B8" s="122" t="s">
        <v>1</v>
      </c>
      <c r="C8" s="122" t="s">
        <v>2</v>
      </c>
      <c r="D8" s="122" t="s">
        <v>3</v>
      </c>
      <c r="E8" s="122" t="s">
        <v>4</v>
      </c>
      <c r="F8" s="123" t="s">
        <v>5</v>
      </c>
      <c r="G8" s="124" t="s">
        <v>31</v>
      </c>
      <c r="H8" s="124" t="s">
        <v>32</v>
      </c>
      <c r="I8" s="124" t="s">
        <v>29</v>
      </c>
      <c r="J8" s="125" t="s">
        <v>6</v>
      </c>
      <c r="K8" s="20"/>
      <c r="L8" s="232"/>
      <c r="M8" s="232"/>
      <c r="N8" s="232"/>
      <c r="O8" s="232"/>
      <c r="P8" s="232"/>
      <c r="Q8" s="232"/>
      <c r="R8" s="232"/>
    </row>
    <row r="9" spans="1:18" ht="5.25" customHeight="1">
      <c r="A9" s="40"/>
      <c r="B9" s="10"/>
      <c r="C9" s="10"/>
      <c r="D9" s="16"/>
      <c r="E9" s="9"/>
      <c r="F9" s="27"/>
      <c r="G9" s="27"/>
      <c r="H9" s="11"/>
      <c r="I9" s="8"/>
      <c r="J9" s="41"/>
      <c r="L9" s="34"/>
      <c r="M9" s="3"/>
      <c r="N9" s="3"/>
      <c r="O9" s="3"/>
      <c r="P9" s="3"/>
      <c r="Q9" s="3"/>
      <c r="R9" s="35"/>
    </row>
    <row r="10" spans="1:18" ht="25.5" customHeight="1">
      <c r="A10" s="131">
        <v>1</v>
      </c>
      <c r="B10" s="132"/>
      <c r="C10" s="132"/>
      <c r="D10" s="133" t="s">
        <v>19</v>
      </c>
      <c r="E10" s="133"/>
      <c r="F10" s="134"/>
      <c r="G10" s="134"/>
      <c r="H10" s="135"/>
      <c r="I10" s="133"/>
      <c r="J10" s="136">
        <f>J15</f>
        <v>748.44</v>
      </c>
      <c r="K10" s="22"/>
      <c r="L10" s="8" t="s">
        <v>64</v>
      </c>
      <c r="M10" s="8" t="s">
        <v>65</v>
      </c>
      <c r="N10" s="8" t="s">
        <v>63</v>
      </c>
      <c r="O10" s="8" t="s">
        <v>66</v>
      </c>
      <c r="P10" s="8" t="s">
        <v>67</v>
      </c>
      <c r="Q10" s="8" t="s">
        <v>69</v>
      </c>
      <c r="R10" s="8" t="s">
        <v>68</v>
      </c>
    </row>
    <row r="11" spans="1:18" outlineLevel="1">
      <c r="A11" s="40" t="s">
        <v>7</v>
      </c>
      <c r="B11" s="10" t="s">
        <v>20</v>
      </c>
      <c r="C11" s="50" t="s">
        <v>12</v>
      </c>
      <c r="D11" s="16" t="s">
        <v>98</v>
      </c>
      <c r="E11" s="9" t="s">
        <v>21</v>
      </c>
      <c r="F11" s="27">
        <f>N11</f>
        <v>0</v>
      </c>
      <c r="G11" s="27">
        <v>224.56</v>
      </c>
      <c r="H11" s="11">
        <v>39.61</v>
      </c>
      <c r="I11" s="13">
        <f>H11+G11</f>
        <v>264.17</v>
      </c>
      <c r="J11" s="42">
        <f>TRUNC(F11*I11,2)</f>
        <v>0</v>
      </c>
      <c r="K11" s="22"/>
      <c r="L11" s="31">
        <v>0</v>
      </c>
      <c r="M11" s="31">
        <v>1.25</v>
      </c>
      <c r="N11" s="33">
        <f>TRUNC(M11*L11,2)</f>
        <v>0</v>
      </c>
      <c r="O11" s="31"/>
      <c r="P11" s="31"/>
      <c r="Q11" s="31"/>
      <c r="R11" s="31"/>
    </row>
    <row r="12" spans="1:18" outlineLevel="1">
      <c r="A12" s="40" t="s">
        <v>22</v>
      </c>
      <c r="B12" s="10">
        <v>4431</v>
      </c>
      <c r="C12" s="50" t="s">
        <v>12</v>
      </c>
      <c r="D12" s="16" t="s">
        <v>121</v>
      </c>
      <c r="E12" s="9" t="s">
        <v>82</v>
      </c>
      <c r="F12" s="27">
        <f>N12</f>
        <v>0</v>
      </c>
      <c r="G12" s="27">
        <v>13.46</v>
      </c>
      <c r="H12" s="11">
        <v>2.37</v>
      </c>
      <c r="I12" s="13">
        <f>H12+G12</f>
        <v>15.830000000000002</v>
      </c>
      <c r="J12" s="42">
        <f>TRUNC(F12*I12,2)</f>
        <v>0</v>
      </c>
      <c r="K12" s="22"/>
      <c r="L12" s="31"/>
      <c r="M12" s="31"/>
      <c r="N12" s="33"/>
      <c r="O12" s="31"/>
      <c r="P12" s="31"/>
      <c r="Q12" s="31"/>
      <c r="R12" s="31"/>
    </row>
    <row r="13" spans="1:18" outlineLevel="1">
      <c r="A13" s="40" t="s">
        <v>92</v>
      </c>
      <c r="B13" s="81">
        <v>78472</v>
      </c>
      <c r="C13" s="50" t="s">
        <v>12</v>
      </c>
      <c r="D13" s="16" t="s">
        <v>93</v>
      </c>
      <c r="E13" s="9" t="s">
        <v>21</v>
      </c>
      <c r="F13" s="27">
        <f>N13</f>
        <v>1247.4000000000001</v>
      </c>
      <c r="G13" s="27">
        <v>0.39</v>
      </c>
      <c r="H13" s="11">
        <v>0.21</v>
      </c>
      <c r="I13" s="13">
        <f>H13+G13</f>
        <v>0.6</v>
      </c>
      <c r="J13" s="42">
        <f>TRUNC(F13*I13,2)</f>
        <v>748.44</v>
      </c>
      <c r="K13" s="22"/>
      <c r="L13" s="31">
        <f>B6</f>
        <v>162</v>
      </c>
      <c r="M13" s="31">
        <f>N13/L13</f>
        <v>7.7</v>
      </c>
      <c r="N13" s="33">
        <f>B7</f>
        <v>1247.4000000000001</v>
      </c>
      <c r="O13" s="31"/>
      <c r="P13" s="31"/>
      <c r="Q13" s="31"/>
      <c r="R13" s="31"/>
    </row>
    <row r="14" spans="1:18" outlineLevel="1">
      <c r="A14" s="40" t="s">
        <v>120</v>
      </c>
      <c r="B14" s="51">
        <v>4</v>
      </c>
      <c r="C14" s="50" t="s">
        <v>12</v>
      </c>
      <c r="D14" s="8" t="s">
        <v>33</v>
      </c>
      <c r="E14" s="9" t="s">
        <v>94</v>
      </c>
      <c r="F14" s="27">
        <v>0</v>
      </c>
      <c r="G14" s="27">
        <v>3200</v>
      </c>
      <c r="H14" s="11">
        <v>1300</v>
      </c>
      <c r="I14" s="13">
        <f t="shared" ref="I14" si="0">H14+G14</f>
        <v>4500</v>
      </c>
      <c r="J14" s="42">
        <f>TRUNC(F14*I14,2)</f>
        <v>0</v>
      </c>
      <c r="K14" s="22"/>
      <c r="L14" s="31"/>
      <c r="M14" s="31"/>
      <c r="N14" s="31"/>
      <c r="O14" s="31"/>
      <c r="P14" s="31"/>
      <c r="Q14" s="31"/>
      <c r="R14" s="31"/>
    </row>
    <row r="15" spans="1:18" ht="12.75" customHeight="1" outlineLevel="1">
      <c r="A15" s="43" t="s">
        <v>23</v>
      </c>
      <c r="B15" s="17"/>
      <c r="C15" s="17"/>
      <c r="D15" s="18"/>
      <c r="E15" s="18"/>
      <c r="F15" s="21"/>
      <c r="G15" s="21"/>
      <c r="H15" s="19"/>
      <c r="I15" s="18"/>
      <c r="J15" s="44">
        <f>SUM(J11:J14)</f>
        <v>748.44</v>
      </c>
      <c r="K15" s="22"/>
      <c r="L15" s="34"/>
      <c r="M15" s="3"/>
      <c r="N15" s="3"/>
      <c r="O15" s="3"/>
      <c r="P15" s="3"/>
      <c r="Q15" s="3"/>
      <c r="R15" s="35"/>
    </row>
    <row r="16" spans="1:18" ht="8.25" customHeight="1" outlineLevel="1">
      <c r="A16" s="43"/>
      <c r="B16" s="17"/>
      <c r="C16" s="17"/>
      <c r="D16" s="18"/>
      <c r="E16" s="18"/>
      <c r="F16" s="21"/>
      <c r="G16" s="21"/>
      <c r="H16" s="19"/>
      <c r="I16" s="18"/>
      <c r="J16" s="44"/>
      <c r="K16" s="22"/>
      <c r="L16" s="34"/>
      <c r="M16" s="3"/>
      <c r="N16" s="3"/>
      <c r="O16" s="3"/>
      <c r="P16" s="3"/>
      <c r="Q16" s="3"/>
      <c r="R16" s="35"/>
    </row>
    <row r="17" spans="1:21" ht="25.5" customHeight="1">
      <c r="A17" s="131">
        <v>2</v>
      </c>
      <c r="B17" s="132"/>
      <c r="C17" s="132"/>
      <c r="D17" s="133" t="s">
        <v>102</v>
      </c>
      <c r="E17" s="133"/>
      <c r="F17" s="134"/>
      <c r="G17" s="134"/>
      <c r="H17" s="135"/>
      <c r="I17" s="133"/>
      <c r="J17" s="136">
        <f>J32</f>
        <v>15304.839999999998</v>
      </c>
      <c r="K17" s="22"/>
      <c r="L17" s="8"/>
      <c r="M17" s="8" t="s">
        <v>144</v>
      </c>
      <c r="N17" s="8"/>
      <c r="O17" s="87" t="s">
        <v>139</v>
      </c>
      <c r="P17" s="87" t="s">
        <v>140</v>
      </c>
      <c r="Q17" s="87" t="s">
        <v>141</v>
      </c>
      <c r="R17" s="87" t="s">
        <v>142</v>
      </c>
      <c r="S17" s="87" t="s">
        <v>143</v>
      </c>
    </row>
    <row r="18" spans="1:21" ht="12.75" customHeight="1" outlineLevel="1">
      <c r="A18" s="45" t="s">
        <v>8</v>
      </c>
      <c r="B18" s="32" t="s">
        <v>128</v>
      </c>
      <c r="C18" s="12" t="s">
        <v>12</v>
      </c>
      <c r="D18" s="15" t="s">
        <v>126</v>
      </c>
      <c r="E18" s="14" t="s">
        <v>10</v>
      </c>
      <c r="F18" s="28">
        <f>S19</f>
        <v>24.47999999999999</v>
      </c>
      <c r="G18" s="28">
        <v>6.41</v>
      </c>
      <c r="H18" s="11">
        <v>1.1100000000000001</v>
      </c>
      <c r="I18" s="13">
        <f t="shared" ref="I18:I31" si="1">H18+G18</f>
        <v>7.5200000000000005</v>
      </c>
      <c r="J18" s="42">
        <f t="shared" ref="J18:J31" si="2">TRUNC(F18*I18,2)</f>
        <v>184.08</v>
      </c>
      <c r="K18" s="22"/>
      <c r="L18" s="88" t="s">
        <v>122</v>
      </c>
      <c r="M18" s="88"/>
      <c r="N18" s="89" t="s">
        <v>48</v>
      </c>
      <c r="O18" s="90"/>
      <c r="P18" s="90"/>
      <c r="Q18" s="90"/>
      <c r="R18" s="90"/>
      <c r="S18" s="90">
        <f>SUM(S23:S25)</f>
        <v>81.599999999999994</v>
      </c>
    </row>
    <row r="19" spans="1:21" ht="12.75" customHeight="1" outlineLevel="1">
      <c r="A19" s="45" t="s">
        <v>24</v>
      </c>
      <c r="B19" s="32">
        <v>72915</v>
      </c>
      <c r="C19" s="12" t="s">
        <v>12</v>
      </c>
      <c r="D19" s="15" t="s">
        <v>124</v>
      </c>
      <c r="E19" s="14" t="s">
        <v>10</v>
      </c>
      <c r="F19" s="28">
        <f>S20</f>
        <v>32.64</v>
      </c>
      <c r="G19" s="28">
        <v>9.74</v>
      </c>
      <c r="H19" s="11">
        <v>1.71</v>
      </c>
      <c r="I19" s="13">
        <f t="shared" si="1"/>
        <v>11.45</v>
      </c>
      <c r="J19" s="42">
        <f t="shared" si="2"/>
        <v>373.72</v>
      </c>
      <c r="K19" s="22"/>
      <c r="L19" s="91" t="s">
        <v>132</v>
      </c>
      <c r="M19" s="91"/>
      <c r="N19" s="89" t="s">
        <v>48</v>
      </c>
      <c r="O19" s="90"/>
      <c r="P19" s="90"/>
      <c r="Q19" s="90"/>
      <c r="R19" s="90">
        <v>0.3</v>
      </c>
      <c r="S19" s="33">
        <f>S18-S21-S20</f>
        <v>24.47999999999999</v>
      </c>
    </row>
    <row r="20" spans="1:21" ht="12.75" customHeight="1" outlineLevel="1">
      <c r="A20" s="45" t="s">
        <v>25</v>
      </c>
      <c r="B20" s="32" t="s">
        <v>129</v>
      </c>
      <c r="C20" s="12" t="s">
        <v>58</v>
      </c>
      <c r="D20" s="15" t="s">
        <v>127</v>
      </c>
      <c r="E20" s="14" t="s">
        <v>10</v>
      </c>
      <c r="F20" s="28">
        <f>S21</f>
        <v>24.48</v>
      </c>
      <c r="G20" s="28">
        <v>62</v>
      </c>
      <c r="H20" s="11">
        <v>10.93</v>
      </c>
      <c r="I20" s="13">
        <f t="shared" si="1"/>
        <v>72.930000000000007</v>
      </c>
      <c r="J20" s="42">
        <f t="shared" si="2"/>
        <v>1785.32</v>
      </c>
      <c r="K20" s="22"/>
      <c r="L20" s="91" t="s">
        <v>133</v>
      </c>
      <c r="M20" s="91"/>
      <c r="N20" s="92" t="s">
        <v>48</v>
      </c>
      <c r="O20" s="90"/>
      <c r="P20" s="90"/>
      <c r="Q20" s="90"/>
      <c r="R20" s="93">
        <v>0.4</v>
      </c>
      <c r="S20" s="33">
        <f>TRUNC(R20*$S$18,3)</f>
        <v>32.64</v>
      </c>
    </row>
    <row r="21" spans="1:21" ht="12.75" customHeight="1" outlineLevel="1">
      <c r="A21" s="45" t="s">
        <v>26</v>
      </c>
      <c r="B21" s="32" t="s">
        <v>130</v>
      </c>
      <c r="C21" s="12" t="s">
        <v>12</v>
      </c>
      <c r="D21" s="15" t="s">
        <v>125</v>
      </c>
      <c r="E21" s="14" t="s">
        <v>10</v>
      </c>
      <c r="F21" s="28">
        <f>S22</f>
        <v>4.08</v>
      </c>
      <c r="G21" s="28">
        <v>57.1</v>
      </c>
      <c r="H21" s="11">
        <v>19.010000000000002</v>
      </c>
      <c r="I21" s="13">
        <f t="shared" si="1"/>
        <v>76.11</v>
      </c>
      <c r="J21" s="42">
        <f t="shared" si="2"/>
        <v>310.52</v>
      </c>
      <c r="K21" s="22"/>
      <c r="L21" s="91" t="s">
        <v>134</v>
      </c>
      <c r="M21" s="91"/>
      <c r="N21" s="92" t="s">
        <v>48</v>
      </c>
      <c r="O21" s="90"/>
      <c r="P21" s="90"/>
      <c r="Q21" s="90"/>
      <c r="R21" s="93">
        <v>0.3</v>
      </c>
      <c r="S21" s="33">
        <f>TRUNC(R21*$S$18,3)</f>
        <v>24.48</v>
      </c>
    </row>
    <row r="22" spans="1:21" ht="12.75" customHeight="1" outlineLevel="1">
      <c r="A22" s="45" t="s">
        <v>79</v>
      </c>
      <c r="B22" s="32">
        <v>72887</v>
      </c>
      <c r="C22" s="12" t="s">
        <v>12</v>
      </c>
      <c r="D22" s="15" t="s">
        <v>152</v>
      </c>
      <c r="E22" s="14" t="s">
        <v>224</v>
      </c>
      <c r="F22" s="28">
        <f>U22</f>
        <v>142.80000000000001</v>
      </c>
      <c r="G22" s="28">
        <v>0.77</v>
      </c>
      <c r="H22" s="11">
        <v>0.12</v>
      </c>
      <c r="I22" s="13">
        <f t="shared" si="1"/>
        <v>0.89</v>
      </c>
      <c r="J22" s="42">
        <f t="shared" si="2"/>
        <v>127.09</v>
      </c>
      <c r="K22" s="22"/>
      <c r="L22" s="88" t="s">
        <v>135</v>
      </c>
      <c r="M22" s="88"/>
      <c r="N22" s="92" t="s">
        <v>48</v>
      </c>
      <c r="O22" s="90"/>
      <c r="P22" s="90"/>
      <c r="Q22" s="90">
        <f>SUM(Q23:Q25)</f>
        <v>54.4</v>
      </c>
      <c r="R22" s="93">
        <v>0.05</v>
      </c>
      <c r="S22" s="33">
        <f>TRUNC(R22*$S$18,3)</f>
        <v>4.08</v>
      </c>
      <c r="T22" s="1">
        <v>35</v>
      </c>
      <c r="U22" s="100">
        <f>T22*S22</f>
        <v>142.80000000000001</v>
      </c>
    </row>
    <row r="23" spans="1:21" ht="12.75" customHeight="1" outlineLevel="1">
      <c r="A23" s="45" t="s">
        <v>35</v>
      </c>
      <c r="B23" s="32">
        <v>7761</v>
      </c>
      <c r="C23" s="12" t="s">
        <v>12</v>
      </c>
      <c r="D23" s="15" t="s">
        <v>108</v>
      </c>
      <c r="E23" s="14" t="s">
        <v>82</v>
      </c>
      <c r="F23" s="28">
        <f>O23</f>
        <v>68</v>
      </c>
      <c r="G23" s="28">
        <v>74.98</v>
      </c>
      <c r="H23" s="11">
        <v>8.32</v>
      </c>
      <c r="I23" s="13">
        <f t="shared" si="1"/>
        <v>83.300000000000011</v>
      </c>
      <c r="J23" s="42">
        <f t="shared" si="2"/>
        <v>5664.4</v>
      </c>
      <c r="K23" s="22"/>
      <c r="L23" s="94" t="s">
        <v>137</v>
      </c>
      <c r="M23" s="94"/>
      <c r="N23" s="92" t="s">
        <v>82</v>
      </c>
      <c r="O23" s="33">
        <v>68</v>
      </c>
      <c r="P23" s="90">
        <f>0.4*2</f>
        <v>0.8</v>
      </c>
      <c r="Q23" s="90">
        <f t="shared" ref="Q23:Q25" si="3">TRUNC(O23*P23,3)</f>
        <v>54.4</v>
      </c>
      <c r="R23" s="90">
        <v>1.5</v>
      </c>
      <c r="S23" s="90">
        <f t="shared" ref="S23:S25" si="4">TRUNC(Q23*R23,3)</f>
        <v>81.599999999999994</v>
      </c>
    </row>
    <row r="24" spans="1:21" ht="12.75" customHeight="1" outlineLevel="1">
      <c r="A24" s="45" t="s">
        <v>36</v>
      </c>
      <c r="B24" s="32">
        <v>73724</v>
      </c>
      <c r="C24" s="12" t="s">
        <v>12</v>
      </c>
      <c r="D24" s="15" t="s">
        <v>109</v>
      </c>
      <c r="E24" s="14" t="s">
        <v>82</v>
      </c>
      <c r="F24" s="28">
        <f>F23</f>
        <v>68</v>
      </c>
      <c r="G24" s="28">
        <v>6.27</v>
      </c>
      <c r="H24" s="28">
        <v>11.64</v>
      </c>
      <c r="I24" s="13">
        <f t="shared" si="1"/>
        <v>17.91</v>
      </c>
      <c r="J24" s="42">
        <f t="shared" si="2"/>
        <v>1217.8800000000001</v>
      </c>
      <c r="K24" s="22"/>
      <c r="L24" s="94" t="s">
        <v>136</v>
      </c>
      <c r="M24" s="94"/>
      <c r="N24" s="92" t="s">
        <v>82</v>
      </c>
      <c r="O24" s="33">
        <v>0</v>
      </c>
      <c r="P24" s="90">
        <f>0.6*2</f>
        <v>1.2</v>
      </c>
      <c r="Q24" s="90">
        <f t="shared" si="3"/>
        <v>0</v>
      </c>
      <c r="R24" s="90">
        <v>1.6</v>
      </c>
      <c r="S24" s="90">
        <f t="shared" si="4"/>
        <v>0</v>
      </c>
    </row>
    <row r="25" spans="1:21" ht="12.75" customHeight="1" outlineLevel="1">
      <c r="A25" s="45" t="s">
        <v>37</v>
      </c>
      <c r="B25" s="32">
        <v>7762</v>
      </c>
      <c r="C25" s="12" t="s">
        <v>12</v>
      </c>
      <c r="D25" s="15" t="s">
        <v>110</v>
      </c>
      <c r="E25" s="14" t="s">
        <v>82</v>
      </c>
      <c r="F25" s="28">
        <f>O24</f>
        <v>0</v>
      </c>
      <c r="G25" s="28">
        <v>129.63999999999999</v>
      </c>
      <c r="H25" s="11">
        <v>14.39</v>
      </c>
      <c r="I25" s="13">
        <f t="shared" si="1"/>
        <v>144.02999999999997</v>
      </c>
      <c r="J25" s="42">
        <f t="shared" si="2"/>
        <v>0</v>
      </c>
      <c r="K25" s="22"/>
      <c r="L25" s="94" t="s">
        <v>178</v>
      </c>
      <c r="M25" s="96"/>
      <c r="N25" s="92" t="s">
        <v>82</v>
      </c>
      <c r="O25" s="33">
        <v>0</v>
      </c>
      <c r="P25" s="98">
        <v>1.6</v>
      </c>
      <c r="Q25" s="90">
        <f t="shared" si="3"/>
        <v>0</v>
      </c>
      <c r="R25" s="98">
        <v>1.6</v>
      </c>
      <c r="S25" s="90">
        <f t="shared" si="4"/>
        <v>0</v>
      </c>
    </row>
    <row r="26" spans="1:21" ht="12.75" customHeight="1" outlineLevel="1">
      <c r="A26" s="45" t="s">
        <v>38</v>
      </c>
      <c r="B26" s="32">
        <v>73722</v>
      </c>
      <c r="C26" s="12" t="s">
        <v>12</v>
      </c>
      <c r="D26" s="15" t="s">
        <v>111</v>
      </c>
      <c r="E26" s="14" t="s">
        <v>82</v>
      </c>
      <c r="F26" s="28">
        <f>F25</f>
        <v>0</v>
      </c>
      <c r="G26" s="28">
        <v>12.21</v>
      </c>
      <c r="H26" s="11">
        <v>22.64</v>
      </c>
      <c r="I26" s="13">
        <f t="shared" si="1"/>
        <v>34.85</v>
      </c>
      <c r="J26" s="42">
        <f t="shared" si="2"/>
        <v>0</v>
      </c>
      <c r="K26" s="22"/>
      <c r="L26" s="94"/>
      <c r="M26" s="94"/>
      <c r="N26" s="92"/>
      <c r="O26" s="90"/>
      <c r="P26" s="90"/>
      <c r="Q26" s="90"/>
      <c r="R26" s="99"/>
      <c r="S26" s="99"/>
    </row>
    <row r="27" spans="1:21" ht="12.75" customHeight="1" outlineLevel="1">
      <c r="A27" s="45" t="s">
        <v>39</v>
      </c>
      <c r="B27" s="32">
        <v>7762</v>
      </c>
      <c r="C27" s="12" t="s">
        <v>12</v>
      </c>
      <c r="D27" s="15" t="s">
        <v>176</v>
      </c>
      <c r="E27" s="14" t="s">
        <v>82</v>
      </c>
      <c r="F27" s="28">
        <f>O26</f>
        <v>0</v>
      </c>
      <c r="G27" s="28">
        <v>129.63999999999999</v>
      </c>
      <c r="H27" s="11">
        <v>14.39</v>
      </c>
      <c r="I27" s="13">
        <f t="shared" ref="I27:I28" si="5">H27+G27</f>
        <v>144.02999999999997</v>
      </c>
      <c r="J27" s="42">
        <f t="shared" ref="J27:J28" si="6">TRUNC(F27*I27,2)</f>
        <v>0</v>
      </c>
      <c r="K27" s="22"/>
      <c r="L27" s="95" t="s">
        <v>138</v>
      </c>
      <c r="M27" s="96"/>
      <c r="N27" s="97" t="s">
        <v>48</v>
      </c>
      <c r="O27" s="98"/>
      <c r="P27" s="98"/>
      <c r="Q27" s="98"/>
      <c r="R27" s="98">
        <f>SUM(R28:R31)</f>
        <v>8.5449999999999999</v>
      </c>
      <c r="S27" s="33">
        <f>S18-R27</f>
        <v>73.054999999999993</v>
      </c>
    </row>
    <row r="28" spans="1:21" ht="12.75" customHeight="1" outlineLevel="1">
      <c r="A28" s="45" t="s">
        <v>49</v>
      </c>
      <c r="B28" s="32">
        <v>73722</v>
      </c>
      <c r="C28" s="12" t="s">
        <v>12</v>
      </c>
      <c r="D28" s="15" t="s">
        <v>177</v>
      </c>
      <c r="E28" s="14" t="s">
        <v>82</v>
      </c>
      <c r="F28" s="28">
        <f>F27</f>
        <v>0</v>
      </c>
      <c r="G28" s="28">
        <v>12.21</v>
      </c>
      <c r="H28" s="11">
        <v>22.64</v>
      </c>
      <c r="I28" s="13">
        <f t="shared" si="5"/>
        <v>34.85</v>
      </c>
      <c r="J28" s="42">
        <f t="shared" si="6"/>
        <v>0</v>
      </c>
      <c r="K28" s="22"/>
      <c r="L28" s="94" t="s">
        <v>137</v>
      </c>
      <c r="M28" s="94"/>
      <c r="N28" s="92"/>
      <c r="O28" s="90">
        <f>O23</f>
        <v>68</v>
      </c>
      <c r="P28" s="90"/>
      <c r="Q28" s="90"/>
      <c r="R28" s="99">
        <f>TRUNC((((3.1416*0.4*0.4)/4)*O28),3)</f>
        <v>8.5449999999999999</v>
      </c>
      <c r="S28" s="99">
        <f>S23-R28</f>
        <v>73.054999999999993</v>
      </c>
    </row>
    <row r="29" spans="1:21" ht="12.75" customHeight="1" outlineLevel="1">
      <c r="A29" s="45" t="s">
        <v>174</v>
      </c>
      <c r="B29" s="32" t="s">
        <v>131</v>
      </c>
      <c r="C29" s="12" t="s">
        <v>12</v>
      </c>
      <c r="D29" s="15" t="s">
        <v>123</v>
      </c>
      <c r="E29" s="14" t="s">
        <v>10</v>
      </c>
      <c r="F29" s="28">
        <f>S25</f>
        <v>0</v>
      </c>
      <c r="G29" s="28">
        <v>4.01</v>
      </c>
      <c r="H29" s="11">
        <v>4</v>
      </c>
      <c r="I29" s="13">
        <f t="shared" si="1"/>
        <v>8.01</v>
      </c>
      <c r="J29" s="42">
        <f t="shared" si="2"/>
        <v>0</v>
      </c>
      <c r="K29" s="22"/>
      <c r="L29" s="94" t="s">
        <v>136</v>
      </c>
      <c r="M29" s="94"/>
      <c r="N29" s="92"/>
      <c r="O29" s="90">
        <f t="shared" ref="O29" si="7">O24</f>
        <v>0</v>
      </c>
      <c r="P29" s="90"/>
      <c r="Q29" s="90"/>
      <c r="R29" s="99">
        <f>TRUNC((((3.1416*0.6*0.6)/4)*O29),3)</f>
        <v>0</v>
      </c>
      <c r="S29" s="99">
        <f>S24-R29</f>
        <v>0</v>
      </c>
    </row>
    <row r="30" spans="1:21" ht="12.75" customHeight="1" outlineLevel="1">
      <c r="A30" s="45" t="s">
        <v>175</v>
      </c>
      <c r="B30" s="32" t="s">
        <v>182</v>
      </c>
      <c r="C30" s="12" t="s">
        <v>12</v>
      </c>
      <c r="D30" s="15" t="s">
        <v>183</v>
      </c>
      <c r="E30" s="14" t="s">
        <v>94</v>
      </c>
      <c r="F30" s="28">
        <f>M30</f>
        <v>0</v>
      </c>
      <c r="G30" s="28">
        <v>407.45</v>
      </c>
      <c r="H30" s="11">
        <v>407.43</v>
      </c>
      <c r="I30" s="13">
        <f t="shared" ref="I30" si="8">H30+G30</f>
        <v>814.88</v>
      </c>
      <c r="J30" s="42">
        <f t="shared" ref="J30" si="9">TRUNC(F30*I30,2)</f>
        <v>0</v>
      </c>
      <c r="K30" s="22"/>
      <c r="L30" s="82" t="s">
        <v>180</v>
      </c>
      <c r="M30" s="85">
        <v>0</v>
      </c>
      <c r="N30" s="92"/>
      <c r="O30" s="90"/>
      <c r="P30" s="90"/>
      <c r="Q30" s="90"/>
      <c r="R30" s="99"/>
      <c r="S30" s="99"/>
    </row>
    <row r="31" spans="1:21" ht="12.75" customHeight="1" outlineLevel="1">
      <c r="A31" s="45" t="s">
        <v>181</v>
      </c>
      <c r="B31" s="32" t="s">
        <v>207</v>
      </c>
      <c r="C31" s="12" t="s">
        <v>12</v>
      </c>
      <c r="D31" s="15" t="s">
        <v>112</v>
      </c>
      <c r="E31" s="14" t="s">
        <v>94</v>
      </c>
      <c r="F31" s="28">
        <f>M31</f>
        <v>3</v>
      </c>
      <c r="G31" s="28">
        <v>940.31</v>
      </c>
      <c r="H31" s="11">
        <v>940.3</v>
      </c>
      <c r="I31" s="13">
        <f t="shared" si="1"/>
        <v>1880.61</v>
      </c>
      <c r="J31" s="42">
        <f t="shared" si="2"/>
        <v>5641.83</v>
      </c>
      <c r="K31" s="22"/>
      <c r="L31" s="1" t="s">
        <v>179</v>
      </c>
      <c r="M31" s="7">
        <v>3</v>
      </c>
      <c r="N31" s="92"/>
      <c r="O31" s="90">
        <f>O25</f>
        <v>0</v>
      </c>
      <c r="P31" s="90"/>
      <c r="Q31" s="90"/>
      <c r="R31" s="99">
        <f>TRUNC((((3.1416*0.8*0.8)/4)*O31),3)</f>
        <v>0</v>
      </c>
      <c r="S31" s="99">
        <f>S25-R31</f>
        <v>0</v>
      </c>
    </row>
    <row r="32" spans="1:21" ht="12" customHeight="1" outlineLevel="1">
      <c r="A32" s="43" t="s">
        <v>27</v>
      </c>
      <c r="B32" s="17"/>
      <c r="C32" s="17"/>
      <c r="D32" s="18"/>
      <c r="E32" s="18"/>
      <c r="F32" s="19"/>
      <c r="G32" s="19"/>
      <c r="H32" s="19"/>
      <c r="I32" s="18"/>
      <c r="J32" s="44">
        <f>SUM(J18:J31)</f>
        <v>15304.839999999998</v>
      </c>
      <c r="K32" s="22"/>
      <c r="L32" s="82"/>
      <c r="M32" s="85"/>
      <c r="N32" s="85"/>
      <c r="O32" s="85"/>
      <c r="P32" s="82"/>
      <c r="Q32" s="82"/>
      <c r="R32" s="82"/>
    </row>
    <row r="33" spans="1:18" ht="8.25" customHeight="1" outlineLevel="1">
      <c r="A33" s="43"/>
      <c r="B33" s="17"/>
      <c r="C33" s="17"/>
      <c r="D33" s="18"/>
      <c r="E33" s="18"/>
      <c r="F33" s="19"/>
      <c r="G33" s="19"/>
      <c r="H33" s="19"/>
      <c r="I33" s="18"/>
      <c r="J33" s="44"/>
      <c r="K33" s="22"/>
      <c r="L33" s="82"/>
      <c r="M33" s="85"/>
      <c r="N33" s="85"/>
      <c r="O33" s="85"/>
      <c r="P33" s="82"/>
      <c r="Q33" s="82"/>
      <c r="R33" s="82"/>
    </row>
    <row r="34" spans="1:18" ht="25.5" customHeight="1">
      <c r="A34" s="131">
        <v>3</v>
      </c>
      <c r="B34" s="132"/>
      <c r="C34" s="132"/>
      <c r="D34" s="133" t="s">
        <v>113</v>
      </c>
      <c r="E34" s="133"/>
      <c r="F34" s="134"/>
      <c r="G34" s="134"/>
      <c r="H34" s="135"/>
      <c r="I34" s="133"/>
      <c r="J34" s="136">
        <f>J45</f>
        <v>79762.429999999993</v>
      </c>
      <c r="K34" s="22"/>
      <c r="L34" s="8" t="s">
        <v>64</v>
      </c>
      <c r="M34" s="8" t="s">
        <v>65</v>
      </c>
      <c r="N34" s="8" t="s">
        <v>63</v>
      </c>
      <c r="O34" s="8" t="s">
        <v>66</v>
      </c>
      <c r="P34" s="8" t="s">
        <v>67</v>
      </c>
      <c r="Q34" s="8" t="s">
        <v>69</v>
      </c>
      <c r="R34" s="8" t="s">
        <v>68</v>
      </c>
    </row>
    <row r="35" spans="1:18" outlineLevel="1">
      <c r="A35" s="45" t="s">
        <v>9</v>
      </c>
      <c r="B35" s="12" t="s">
        <v>103</v>
      </c>
      <c r="C35" s="12" t="s">
        <v>12</v>
      </c>
      <c r="D35" s="15" t="s">
        <v>104</v>
      </c>
      <c r="E35" s="14" t="s">
        <v>10</v>
      </c>
      <c r="F35" s="28">
        <f>P35</f>
        <v>730.17</v>
      </c>
      <c r="G35" s="28">
        <v>4.7300000000000004</v>
      </c>
      <c r="H35" s="11">
        <v>0.83</v>
      </c>
      <c r="I35" s="13">
        <f t="shared" ref="I35:I44" si="10">H35+G35</f>
        <v>5.5600000000000005</v>
      </c>
      <c r="J35" s="42">
        <f>TRUNC((F35*I35),2)</f>
        <v>4059.74</v>
      </c>
      <c r="K35" s="22"/>
      <c r="L35" s="11"/>
      <c r="M35" s="11"/>
      <c r="N35" s="11"/>
      <c r="O35" s="11"/>
      <c r="P35" s="33">
        <v>730.17</v>
      </c>
      <c r="Q35" s="11"/>
      <c r="R35" s="11"/>
    </row>
    <row r="36" spans="1:18" outlineLevel="1">
      <c r="A36" s="45" t="s">
        <v>18</v>
      </c>
      <c r="B36" s="32" t="s">
        <v>47</v>
      </c>
      <c r="C36" s="12" t="s">
        <v>12</v>
      </c>
      <c r="D36" s="15" t="s">
        <v>105</v>
      </c>
      <c r="E36" s="14" t="s">
        <v>10</v>
      </c>
      <c r="F36" s="28">
        <f>P36</f>
        <v>0.96</v>
      </c>
      <c r="G36" s="28">
        <v>2.11</v>
      </c>
      <c r="H36" s="11">
        <v>0.37</v>
      </c>
      <c r="I36" s="13">
        <f t="shared" si="10"/>
        <v>2.48</v>
      </c>
      <c r="J36" s="42">
        <f t="shared" ref="J36:J44" si="11">TRUNC((F36*I36),2)</f>
        <v>2.38</v>
      </c>
      <c r="K36" s="22"/>
      <c r="L36" s="11"/>
      <c r="M36" s="11"/>
      <c r="N36" s="11"/>
      <c r="O36" s="11"/>
      <c r="P36" s="31">
        <v>0.96</v>
      </c>
      <c r="Q36" s="11"/>
      <c r="R36" s="33"/>
    </row>
    <row r="37" spans="1:18" outlineLevel="1">
      <c r="A37" s="45" t="s">
        <v>41</v>
      </c>
      <c r="B37" s="12" t="s">
        <v>106</v>
      </c>
      <c r="C37" s="12" t="s">
        <v>12</v>
      </c>
      <c r="D37" s="15" t="s">
        <v>107</v>
      </c>
      <c r="E37" s="14" t="s">
        <v>10</v>
      </c>
      <c r="F37" s="28">
        <f>P37</f>
        <v>0.96</v>
      </c>
      <c r="G37" s="28">
        <v>4.46</v>
      </c>
      <c r="H37" s="11">
        <v>0.78</v>
      </c>
      <c r="I37" s="13">
        <f t="shared" si="10"/>
        <v>5.24</v>
      </c>
      <c r="J37" s="42">
        <f t="shared" si="11"/>
        <v>5.03</v>
      </c>
      <c r="K37" s="22"/>
      <c r="L37" s="11"/>
      <c r="M37" s="11"/>
      <c r="N37" s="11"/>
      <c r="O37" s="11"/>
      <c r="P37" s="33">
        <f>P36</f>
        <v>0.96</v>
      </c>
      <c r="Q37" s="11"/>
      <c r="R37" s="11"/>
    </row>
    <row r="38" spans="1:18" outlineLevel="1">
      <c r="A38" s="45" t="s">
        <v>42</v>
      </c>
      <c r="B38" s="32">
        <v>72961</v>
      </c>
      <c r="C38" s="12" t="s">
        <v>12</v>
      </c>
      <c r="D38" s="15" t="s">
        <v>40</v>
      </c>
      <c r="E38" s="14" t="s">
        <v>13</v>
      </c>
      <c r="F38" s="28">
        <f>N38</f>
        <v>1328.3999999999999</v>
      </c>
      <c r="G38" s="28">
        <v>1.35</v>
      </c>
      <c r="H38" s="11">
        <v>0.14000000000000001</v>
      </c>
      <c r="I38" s="13">
        <f t="shared" si="10"/>
        <v>1.4900000000000002</v>
      </c>
      <c r="J38" s="42">
        <f t="shared" si="11"/>
        <v>1979.31</v>
      </c>
      <c r="K38" s="22"/>
      <c r="L38" s="11">
        <f>L43</f>
        <v>162</v>
      </c>
      <c r="M38" s="11">
        <f>M43+0.5</f>
        <v>8.1999999999999993</v>
      </c>
      <c r="N38" s="33">
        <f>M38*L38</f>
        <v>1328.3999999999999</v>
      </c>
      <c r="O38" s="11"/>
      <c r="P38" s="11"/>
      <c r="Q38" s="11"/>
      <c r="R38" s="11"/>
    </row>
    <row r="39" spans="1:18" outlineLevel="1">
      <c r="A39" s="45" t="s">
        <v>43</v>
      </c>
      <c r="B39" s="32">
        <v>73710</v>
      </c>
      <c r="C39" s="12" t="s">
        <v>12</v>
      </c>
      <c r="D39" s="15" t="s">
        <v>114</v>
      </c>
      <c r="E39" s="14" t="s">
        <v>10</v>
      </c>
      <c r="F39" s="28">
        <f>P39</f>
        <v>190.75</v>
      </c>
      <c r="G39" s="28">
        <v>89.67</v>
      </c>
      <c r="H39" s="11">
        <v>9.9600000000000009</v>
      </c>
      <c r="I39" s="13">
        <f t="shared" si="10"/>
        <v>99.63</v>
      </c>
      <c r="J39" s="42">
        <f t="shared" si="11"/>
        <v>19004.419999999998</v>
      </c>
      <c r="K39" s="22"/>
      <c r="L39" s="11">
        <f>L43</f>
        <v>162</v>
      </c>
      <c r="M39" s="11">
        <f>M40</f>
        <v>7.8500000000000005</v>
      </c>
      <c r="N39" s="11">
        <f>M39*L39</f>
        <v>1271.7</v>
      </c>
      <c r="O39" s="11">
        <v>0.15</v>
      </c>
      <c r="P39" s="33">
        <f>TRUNC(O39*N39,2)</f>
        <v>190.75</v>
      </c>
      <c r="Q39" s="11"/>
      <c r="R39" s="11"/>
    </row>
    <row r="40" spans="1:18" outlineLevel="1">
      <c r="A40" s="45" t="s">
        <v>44</v>
      </c>
      <c r="B40" s="32">
        <v>72887</v>
      </c>
      <c r="C40" s="12" t="s">
        <v>12</v>
      </c>
      <c r="D40" s="15" t="s">
        <v>153</v>
      </c>
      <c r="E40" s="14" t="s">
        <v>224</v>
      </c>
      <c r="F40" s="28">
        <f>R40</f>
        <v>6676.25</v>
      </c>
      <c r="G40" s="28">
        <v>0.77</v>
      </c>
      <c r="H40" s="11">
        <v>0.12</v>
      </c>
      <c r="I40" s="13">
        <f t="shared" si="10"/>
        <v>0.89</v>
      </c>
      <c r="J40" s="42">
        <f t="shared" si="11"/>
        <v>5941.86</v>
      </c>
      <c r="K40" s="22"/>
      <c r="L40" s="11">
        <f>L43</f>
        <v>162</v>
      </c>
      <c r="M40" s="11">
        <f>M43+O40</f>
        <v>7.8500000000000005</v>
      </c>
      <c r="N40" s="11">
        <f>M40*L40</f>
        <v>1271.7</v>
      </c>
      <c r="O40" s="11">
        <v>0.15</v>
      </c>
      <c r="P40" s="33">
        <f>TRUNC(O40*N40,2)</f>
        <v>190.75</v>
      </c>
      <c r="Q40" s="11">
        <v>35</v>
      </c>
      <c r="R40" s="33">
        <f>TRUNC(Q40*P40,2)</f>
        <v>6676.25</v>
      </c>
    </row>
    <row r="41" spans="1:18" outlineLevel="1">
      <c r="A41" s="45" t="s">
        <v>146</v>
      </c>
      <c r="B41" s="12">
        <v>72945</v>
      </c>
      <c r="C41" s="12" t="s">
        <v>12</v>
      </c>
      <c r="D41" s="15" t="s">
        <v>115</v>
      </c>
      <c r="E41" s="14" t="s">
        <v>13</v>
      </c>
      <c r="F41" s="28">
        <f>N41</f>
        <v>1279.8</v>
      </c>
      <c r="G41" s="28">
        <v>3.25</v>
      </c>
      <c r="H41" s="11">
        <v>0.34</v>
      </c>
      <c r="I41" s="13">
        <f t="shared" si="10"/>
        <v>3.59</v>
      </c>
      <c r="J41" s="42">
        <f t="shared" si="11"/>
        <v>4594.4799999999996</v>
      </c>
      <c r="K41" s="22"/>
      <c r="L41" s="11">
        <f>L43</f>
        <v>162</v>
      </c>
      <c r="M41" s="11">
        <f>M43+0.2</f>
        <v>7.9</v>
      </c>
      <c r="N41" s="33">
        <f>M41*L41</f>
        <v>1279.8</v>
      </c>
      <c r="O41" s="11"/>
      <c r="P41" s="31">
        <f>P40</f>
        <v>190.75</v>
      </c>
      <c r="Q41" s="11"/>
      <c r="R41" s="33"/>
    </row>
    <row r="42" spans="1:18" outlineLevel="1">
      <c r="A42" s="45" t="s">
        <v>147</v>
      </c>
      <c r="B42" s="12">
        <v>72942</v>
      </c>
      <c r="C42" s="12" t="s">
        <v>12</v>
      </c>
      <c r="D42" s="15" t="s">
        <v>116</v>
      </c>
      <c r="E42" s="14" t="s">
        <v>13</v>
      </c>
      <c r="F42" s="28">
        <f>N42</f>
        <v>1263.5999999999999</v>
      </c>
      <c r="G42" s="28">
        <v>1.19</v>
      </c>
      <c r="H42" s="11">
        <v>0.12</v>
      </c>
      <c r="I42" s="13">
        <f t="shared" si="10"/>
        <v>1.31</v>
      </c>
      <c r="J42" s="42">
        <f t="shared" si="11"/>
        <v>1655.31</v>
      </c>
      <c r="K42" s="22"/>
      <c r="L42" s="11">
        <f>L43</f>
        <v>162</v>
      </c>
      <c r="M42" s="11">
        <f>M43+0.1</f>
        <v>7.8</v>
      </c>
      <c r="N42" s="33">
        <f t="shared" ref="N42:N44" si="12">TRUNC(M42*L42,2)</f>
        <v>1263.5999999999999</v>
      </c>
      <c r="O42" s="11"/>
      <c r="P42" s="11"/>
      <c r="Q42" s="11"/>
      <c r="R42" s="11"/>
    </row>
    <row r="43" spans="1:18" outlineLevel="1">
      <c r="A43" s="45" t="s">
        <v>148</v>
      </c>
      <c r="B43" s="12">
        <v>1520</v>
      </c>
      <c r="C43" s="12" t="s">
        <v>12</v>
      </c>
      <c r="D43" s="15" t="s">
        <v>208</v>
      </c>
      <c r="E43" s="14" t="s">
        <v>10</v>
      </c>
      <c r="F43" s="28">
        <f>P43</f>
        <v>62.37</v>
      </c>
      <c r="G43" s="28">
        <v>593.54999999999995</v>
      </c>
      <c r="H43" s="11">
        <v>65.94</v>
      </c>
      <c r="I43" s="13">
        <f t="shared" si="10"/>
        <v>659.49</v>
      </c>
      <c r="J43" s="42">
        <f t="shared" si="11"/>
        <v>41132.39</v>
      </c>
      <c r="K43" s="22"/>
      <c r="L43" s="11">
        <f>B6</f>
        <v>162</v>
      </c>
      <c r="M43" s="11">
        <f>N43/L43</f>
        <v>7.7</v>
      </c>
      <c r="N43" s="11">
        <f>B7</f>
        <v>1247.4000000000001</v>
      </c>
      <c r="O43" s="11">
        <v>0.05</v>
      </c>
      <c r="P43" s="33">
        <f>TRUNC(O43*N43,2)</f>
        <v>62.37</v>
      </c>
      <c r="Q43" s="11"/>
      <c r="R43" s="11"/>
    </row>
    <row r="44" spans="1:18" outlineLevel="1">
      <c r="A44" s="45" t="s">
        <v>149</v>
      </c>
      <c r="B44" s="32">
        <v>72887</v>
      </c>
      <c r="C44" s="12" t="s">
        <v>12</v>
      </c>
      <c r="D44" s="15" t="s">
        <v>211</v>
      </c>
      <c r="E44" s="14" t="s">
        <v>224</v>
      </c>
      <c r="F44" s="28">
        <f>R44</f>
        <v>1559</v>
      </c>
      <c r="G44" s="28">
        <v>0.77</v>
      </c>
      <c r="H44" s="11">
        <v>0.12</v>
      </c>
      <c r="I44" s="13">
        <f t="shared" si="10"/>
        <v>0.89</v>
      </c>
      <c r="J44" s="42">
        <f t="shared" si="11"/>
        <v>1387.51</v>
      </c>
      <c r="K44" s="22"/>
      <c r="L44" s="11">
        <f t="shared" ref="L44:M44" si="13">L43</f>
        <v>162</v>
      </c>
      <c r="M44" s="11">
        <f t="shared" si="13"/>
        <v>7.7</v>
      </c>
      <c r="N44" s="11">
        <f t="shared" si="12"/>
        <v>1247.4000000000001</v>
      </c>
      <c r="O44" s="31">
        <f>O43</f>
        <v>0.05</v>
      </c>
      <c r="P44" s="31">
        <f>O44*N44</f>
        <v>62.370000000000005</v>
      </c>
      <c r="Q44" s="11">
        <v>25</v>
      </c>
      <c r="R44" s="33">
        <f>TRUNC(Q44*P44)</f>
        <v>1559</v>
      </c>
    </row>
    <row r="45" spans="1:18" ht="12" customHeight="1" outlineLevel="1">
      <c r="A45" s="43" t="s">
        <v>27</v>
      </c>
      <c r="B45" s="17"/>
      <c r="C45" s="17"/>
      <c r="D45" s="18"/>
      <c r="E45" s="18"/>
      <c r="F45" s="19"/>
      <c r="G45" s="19"/>
      <c r="H45" s="19"/>
      <c r="I45" s="18"/>
      <c r="J45" s="44">
        <f>SUM(J35:J44)</f>
        <v>79762.429999999993</v>
      </c>
      <c r="K45" s="22"/>
      <c r="L45" s="34"/>
      <c r="M45" s="3"/>
      <c r="N45" s="3"/>
      <c r="O45" s="3"/>
      <c r="P45" s="3"/>
      <c r="Q45" s="3"/>
      <c r="R45" s="35"/>
    </row>
    <row r="46" spans="1:18" ht="12" customHeight="1" outlineLevel="1">
      <c r="A46" s="43"/>
      <c r="B46" s="17"/>
      <c r="C46" s="17"/>
      <c r="D46" s="18"/>
      <c r="E46" s="18"/>
      <c r="F46" s="19"/>
      <c r="G46" s="19"/>
      <c r="H46" s="19"/>
      <c r="I46" s="18"/>
      <c r="J46" s="44"/>
      <c r="K46" s="22"/>
      <c r="L46" s="34"/>
      <c r="M46" s="3"/>
      <c r="N46" s="3"/>
      <c r="O46" s="3"/>
      <c r="P46" s="3"/>
      <c r="Q46" s="3"/>
      <c r="R46" s="35"/>
    </row>
    <row r="47" spans="1:18" ht="25.5" customHeight="1">
      <c r="A47" s="131">
        <v>4</v>
      </c>
      <c r="B47" s="132"/>
      <c r="C47" s="132"/>
      <c r="D47" s="133" t="s">
        <v>172</v>
      </c>
      <c r="E47" s="133"/>
      <c r="F47" s="134"/>
      <c r="G47" s="134"/>
      <c r="H47" s="135"/>
      <c r="I47" s="133"/>
      <c r="J47" s="136">
        <f>J54</f>
        <v>0</v>
      </c>
      <c r="K47" s="22"/>
      <c r="L47" s="8" t="s">
        <v>64</v>
      </c>
      <c r="M47" s="8" t="s">
        <v>65</v>
      </c>
      <c r="N47" s="8" t="s">
        <v>63</v>
      </c>
      <c r="O47" s="8" t="s">
        <v>66</v>
      </c>
      <c r="P47" s="8" t="s">
        <v>67</v>
      </c>
      <c r="Q47" s="8" t="s">
        <v>69</v>
      </c>
      <c r="R47" s="8" t="s">
        <v>68</v>
      </c>
    </row>
    <row r="48" spans="1:18" outlineLevel="1">
      <c r="A48" s="45" t="s">
        <v>11</v>
      </c>
      <c r="B48" s="12" t="s">
        <v>169</v>
      </c>
      <c r="C48" s="12" t="s">
        <v>12</v>
      </c>
      <c r="D48" s="15" t="s">
        <v>170</v>
      </c>
      <c r="E48" s="14" t="s">
        <v>13</v>
      </c>
      <c r="F48" s="28">
        <f>N48</f>
        <v>0</v>
      </c>
      <c r="G48" s="28">
        <v>0.78</v>
      </c>
      <c r="H48" s="11">
        <v>0.08</v>
      </c>
      <c r="I48" s="13">
        <f t="shared" ref="I48:I53" si="14">H48+G48</f>
        <v>0.86</v>
      </c>
      <c r="J48" s="42">
        <f t="shared" ref="J48:J53" si="15">TRUNC(F48*I48,2)</f>
        <v>0</v>
      </c>
      <c r="K48" s="22"/>
      <c r="L48" s="11">
        <v>0</v>
      </c>
      <c r="M48" s="11">
        <v>0</v>
      </c>
      <c r="N48" s="33">
        <f>M48*L48</f>
        <v>0</v>
      </c>
      <c r="O48" s="31"/>
      <c r="P48" s="31"/>
      <c r="Q48" s="11"/>
      <c r="R48" s="11"/>
    </row>
    <row r="49" spans="1:18" outlineLevel="1">
      <c r="A49" s="45" t="s">
        <v>14</v>
      </c>
      <c r="B49" s="12">
        <v>72942</v>
      </c>
      <c r="C49" s="12" t="s">
        <v>12</v>
      </c>
      <c r="D49" s="15" t="s">
        <v>171</v>
      </c>
      <c r="E49" s="14" t="s">
        <v>13</v>
      </c>
      <c r="F49" s="28">
        <f>N49</f>
        <v>0</v>
      </c>
      <c r="G49" s="28">
        <v>1.19</v>
      </c>
      <c r="H49" s="11">
        <v>0.12</v>
      </c>
      <c r="I49" s="13">
        <f t="shared" si="14"/>
        <v>1.31</v>
      </c>
      <c r="J49" s="42">
        <f t="shared" si="15"/>
        <v>0</v>
      </c>
      <c r="K49" s="22"/>
      <c r="L49" s="11">
        <f>L48</f>
        <v>0</v>
      </c>
      <c r="M49" s="11">
        <f>M48</f>
        <v>0</v>
      </c>
      <c r="N49" s="33">
        <f>M49*L49</f>
        <v>0</v>
      </c>
      <c r="O49" s="31"/>
      <c r="P49" s="31"/>
      <c r="Q49" s="31"/>
      <c r="R49" s="31"/>
    </row>
    <row r="50" spans="1:18" outlineLevel="1">
      <c r="A50" s="45" t="s">
        <v>15</v>
      </c>
      <c r="B50" s="12">
        <v>1520</v>
      </c>
      <c r="C50" s="12" t="s">
        <v>12</v>
      </c>
      <c r="D50" s="15" t="s">
        <v>209</v>
      </c>
      <c r="E50" s="14" t="s">
        <v>10</v>
      </c>
      <c r="F50" s="28">
        <f>P50</f>
        <v>0</v>
      </c>
      <c r="G50" s="28">
        <v>593.54999999999995</v>
      </c>
      <c r="H50" s="11">
        <v>65.94</v>
      </c>
      <c r="I50" s="13">
        <f t="shared" si="14"/>
        <v>659.49</v>
      </c>
      <c r="J50" s="42">
        <f t="shared" si="15"/>
        <v>0</v>
      </c>
      <c r="K50" s="22"/>
      <c r="L50" s="11">
        <f>L49</f>
        <v>0</v>
      </c>
      <c r="M50" s="11">
        <f>M48</f>
        <v>0</v>
      </c>
      <c r="N50" s="33">
        <f>M50*L50</f>
        <v>0</v>
      </c>
      <c r="O50" s="159">
        <v>3.5000000000000003E-2</v>
      </c>
      <c r="P50" s="33">
        <f>TRUNC(O50*N50,2)</f>
        <v>0</v>
      </c>
      <c r="Q50" s="11"/>
      <c r="R50" s="11"/>
    </row>
    <row r="51" spans="1:18" outlineLevel="1">
      <c r="A51" s="45" t="s">
        <v>28</v>
      </c>
      <c r="B51" s="12">
        <v>72942</v>
      </c>
      <c r="C51" s="12" t="s">
        <v>12</v>
      </c>
      <c r="D51" s="15" t="s">
        <v>171</v>
      </c>
      <c r="E51" s="14" t="s">
        <v>13</v>
      </c>
      <c r="F51" s="28">
        <f>N51</f>
        <v>0</v>
      </c>
      <c r="G51" s="28">
        <v>1.19</v>
      </c>
      <c r="H51" s="11">
        <v>0.12</v>
      </c>
      <c r="I51" s="13">
        <f t="shared" si="14"/>
        <v>1.31</v>
      </c>
      <c r="J51" s="42">
        <f t="shared" si="15"/>
        <v>0</v>
      </c>
      <c r="K51" s="22"/>
      <c r="L51" s="11">
        <f>L48</f>
        <v>0</v>
      </c>
      <c r="M51" s="11">
        <f>M48</f>
        <v>0</v>
      </c>
      <c r="N51" s="33">
        <f>M51*L51</f>
        <v>0</v>
      </c>
      <c r="O51" s="11"/>
      <c r="P51" s="11"/>
      <c r="Q51" s="11"/>
      <c r="R51" s="11"/>
    </row>
    <row r="52" spans="1:18" outlineLevel="1">
      <c r="A52" s="45" t="s">
        <v>150</v>
      </c>
      <c r="B52" s="12">
        <v>1520</v>
      </c>
      <c r="C52" s="12" t="s">
        <v>12</v>
      </c>
      <c r="D52" s="15" t="s">
        <v>210</v>
      </c>
      <c r="E52" s="14" t="s">
        <v>10</v>
      </c>
      <c r="F52" s="28">
        <f>P52</f>
        <v>0</v>
      </c>
      <c r="G52" s="28">
        <v>593.54999999999995</v>
      </c>
      <c r="H52" s="11">
        <v>65.94</v>
      </c>
      <c r="I52" s="13">
        <f t="shared" si="14"/>
        <v>659.49</v>
      </c>
      <c r="J52" s="42">
        <f t="shared" si="15"/>
        <v>0</v>
      </c>
      <c r="K52" s="22"/>
      <c r="L52" s="11">
        <f>L51</f>
        <v>0</v>
      </c>
      <c r="M52" s="11">
        <f>M51</f>
        <v>0</v>
      </c>
      <c r="N52" s="11">
        <f>M52*L52</f>
        <v>0</v>
      </c>
      <c r="O52" s="11">
        <v>0.03</v>
      </c>
      <c r="P52" s="33">
        <f>TRUNC(O52*N52,2)</f>
        <v>0</v>
      </c>
      <c r="Q52" s="11"/>
      <c r="R52" s="11"/>
    </row>
    <row r="53" spans="1:18" outlineLevel="1">
      <c r="A53" s="45" t="s">
        <v>151</v>
      </c>
      <c r="B53" s="12">
        <v>72887</v>
      </c>
      <c r="C53" s="12" t="s">
        <v>12</v>
      </c>
      <c r="D53" s="15" t="s">
        <v>211</v>
      </c>
      <c r="E53" s="14" t="s">
        <v>224</v>
      </c>
      <c r="F53" s="28">
        <f>R53</f>
        <v>0</v>
      </c>
      <c r="G53" s="28">
        <v>0.77</v>
      </c>
      <c r="H53" s="11">
        <v>0.12</v>
      </c>
      <c r="I53" s="13">
        <f t="shared" si="14"/>
        <v>0.89</v>
      </c>
      <c r="J53" s="42">
        <f t="shared" si="15"/>
        <v>0</v>
      </c>
      <c r="K53" s="22"/>
      <c r="L53" s="11"/>
      <c r="M53" s="11"/>
      <c r="N53" s="11"/>
      <c r="O53" s="11"/>
      <c r="P53" s="11">
        <f>P52+P50</f>
        <v>0</v>
      </c>
      <c r="Q53" s="11">
        <f>Q44</f>
        <v>25</v>
      </c>
      <c r="R53" s="33">
        <f>TRUNC(Q53*P53,2)</f>
        <v>0</v>
      </c>
    </row>
    <row r="54" spans="1:18" ht="12" customHeight="1" outlineLevel="1">
      <c r="A54" s="43" t="s">
        <v>27</v>
      </c>
      <c r="B54" s="17"/>
      <c r="C54" s="17"/>
      <c r="D54" s="18"/>
      <c r="E54" s="18"/>
      <c r="F54" s="19"/>
      <c r="G54" s="19"/>
      <c r="H54" s="19"/>
      <c r="I54" s="18"/>
      <c r="J54" s="44">
        <f>SUM(J48:J53)</f>
        <v>0</v>
      </c>
      <c r="K54" s="22"/>
      <c r="L54" s="34"/>
      <c r="M54" s="3"/>
      <c r="N54" s="3"/>
      <c r="O54" s="3"/>
      <c r="P54" s="3"/>
      <c r="Q54" s="3"/>
      <c r="R54" s="35"/>
    </row>
    <row r="55" spans="1:18" ht="9" customHeight="1">
      <c r="A55" s="40"/>
      <c r="B55" s="10"/>
      <c r="C55" s="10"/>
      <c r="D55" s="16"/>
      <c r="E55" s="9"/>
      <c r="F55" s="27"/>
      <c r="G55" s="27"/>
      <c r="H55" s="11"/>
      <c r="I55" s="8"/>
      <c r="J55" s="41"/>
      <c r="K55" s="22"/>
      <c r="L55" s="34"/>
      <c r="M55" s="3"/>
      <c r="N55" s="3"/>
      <c r="O55" s="3"/>
      <c r="P55" s="3"/>
      <c r="Q55" s="3"/>
      <c r="R55" s="35"/>
    </row>
    <row r="56" spans="1:18" ht="25.5" customHeight="1">
      <c r="A56" s="131">
        <v>5</v>
      </c>
      <c r="B56" s="132"/>
      <c r="C56" s="132"/>
      <c r="D56" s="133" t="s">
        <v>46</v>
      </c>
      <c r="E56" s="133"/>
      <c r="F56" s="134"/>
      <c r="G56" s="134"/>
      <c r="H56" s="135"/>
      <c r="I56" s="133"/>
      <c r="J56" s="136">
        <f>J64</f>
        <v>16462.850000000002</v>
      </c>
      <c r="K56" s="22"/>
      <c r="L56" s="8" t="s">
        <v>64</v>
      </c>
      <c r="M56" s="8" t="s">
        <v>65</v>
      </c>
      <c r="N56" s="8" t="s">
        <v>63</v>
      </c>
      <c r="O56" s="8" t="s">
        <v>66</v>
      </c>
      <c r="P56" s="8" t="s">
        <v>67</v>
      </c>
      <c r="Q56" s="8" t="s">
        <v>69</v>
      </c>
      <c r="R56" s="8" t="s">
        <v>68</v>
      </c>
    </row>
    <row r="57" spans="1:18" ht="13.5" customHeight="1" outlineLevel="1">
      <c r="A57" s="45" t="s">
        <v>16</v>
      </c>
      <c r="B57" s="32">
        <v>5622</v>
      </c>
      <c r="C57" s="12" t="s">
        <v>12</v>
      </c>
      <c r="D57" s="15" t="s">
        <v>52</v>
      </c>
      <c r="E57" s="14" t="s">
        <v>13</v>
      </c>
      <c r="F57" s="28">
        <f>N57</f>
        <v>486</v>
      </c>
      <c r="G57" s="28">
        <v>0.97</v>
      </c>
      <c r="H57" s="11">
        <v>1.77</v>
      </c>
      <c r="I57" s="13">
        <f t="shared" ref="I57:I63" si="16">H57+G57</f>
        <v>2.74</v>
      </c>
      <c r="J57" s="42">
        <f t="shared" ref="J57:J63" si="17">TRUNC(F57*I57,2)</f>
        <v>1331.64</v>
      </c>
      <c r="K57" s="22"/>
      <c r="L57" s="11">
        <f>B6*2</f>
        <v>324</v>
      </c>
      <c r="M57" s="11">
        <v>1.5</v>
      </c>
      <c r="N57" s="33">
        <f>M57*L57</f>
        <v>486</v>
      </c>
      <c r="O57" s="11"/>
      <c r="P57" s="11"/>
      <c r="Q57" s="11"/>
      <c r="R57" s="11"/>
    </row>
    <row r="58" spans="1:18" ht="13.5" customHeight="1" outlineLevel="1">
      <c r="A58" s="45" t="s">
        <v>17</v>
      </c>
      <c r="B58" s="32" t="s">
        <v>50</v>
      </c>
      <c r="C58" s="12" t="s">
        <v>12</v>
      </c>
      <c r="D58" s="15" t="s">
        <v>53</v>
      </c>
      <c r="E58" s="14" t="s">
        <v>10</v>
      </c>
      <c r="F58" s="28">
        <f>P58</f>
        <v>24.3</v>
      </c>
      <c r="G58" s="28">
        <v>57.1</v>
      </c>
      <c r="H58" s="11">
        <v>19.010000000000002</v>
      </c>
      <c r="I58" s="13">
        <f t="shared" si="16"/>
        <v>76.11</v>
      </c>
      <c r="J58" s="42">
        <f t="shared" si="17"/>
        <v>1849.47</v>
      </c>
      <c r="K58" s="22"/>
      <c r="L58" s="11">
        <f>L57</f>
        <v>324</v>
      </c>
      <c r="M58" s="11">
        <f>M57</f>
        <v>1.5</v>
      </c>
      <c r="N58" s="11">
        <f>M58*L58</f>
        <v>486</v>
      </c>
      <c r="O58" s="11">
        <v>0.05</v>
      </c>
      <c r="P58" s="33">
        <f>TRUNC(O58*N58,2)</f>
        <v>24.3</v>
      </c>
      <c r="Q58" s="11"/>
      <c r="R58" s="11"/>
    </row>
    <row r="59" spans="1:18" ht="13.5" customHeight="1" outlineLevel="1">
      <c r="A59" s="45" t="s">
        <v>45</v>
      </c>
      <c r="B59" s="12">
        <v>72887</v>
      </c>
      <c r="C59" s="12" t="s">
        <v>12</v>
      </c>
      <c r="D59" s="15" t="s">
        <v>154</v>
      </c>
      <c r="E59" s="14" t="s">
        <v>224</v>
      </c>
      <c r="F59" s="28">
        <f>R59</f>
        <v>850.5</v>
      </c>
      <c r="G59" s="28">
        <v>0.77</v>
      </c>
      <c r="H59" s="11">
        <v>0.12</v>
      </c>
      <c r="I59" s="13">
        <f t="shared" si="16"/>
        <v>0.89</v>
      </c>
      <c r="J59" s="42">
        <f t="shared" si="17"/>
        <v>756.94</v>
      </c>
      <c r="K59" s="22"/>
      <c r="L59" s="11">
        <f>L58</f>
        <v>324</v>
      </c>
      <c r="M59" s="11">
        <f>M58</f>
        <v>1.5</v>
      </c>
      <c r="N59" s="11">
        <f>M59*L59</f>
        <v>486</v>
      </c>
      <c r="O59" s="11">
        <f>O58</f>
        <v>0.05</v>
      </c>
      <c r="P59" s="11">
        <f>P58</f>
        <v>24.3</v>
      </c>
      <c r="Q59" s="11">
        <v>35</v>
      </c>
      <c r="R59" s="33">
        <f>TRUNC(Q59*P59,2)</f>
        <v>850.5</v>
      </c>
    </row>
    <row r="60" spans="1:18" ht="13.5" customHeight="1" outlineLevel="1">
      <c r="A60" s="45" t="s">
        <v>80</v>
      </c>
      <c r="B60" s="12" t="s">
        <v>95</v>
      </c>
      <c r="C60" s="12" t="s">
        <v>12</v>
      </c>
      <c r="D60" s="15" t="s">
        <v>81</v>
      </c>
      <c r="E60" s="14" t="s">
        <v>82</v>
      </c>
      <c r="F60" s="28">
        <f>L60</f>
        <v>324</v>
      </c>
      <c r="G60" s="28">
        <v>21.06</v>
      </c>
      <c r="H60" s="11">
        <v>14.02</v>
      </c>
      <c r="I60" s="13">
        <f t="shared" si="16"/>
        <v>35.08</v>
      </c>
      <c r="J60" s="42">
        <f t="shared" si="17"/>
        <v>11365.92</v>
      </c>
      <c r="K60" s="22"/>
      <c r="L60" s="33">
        <f>L57</f>
        <v>324</v>
      </c>
      <c r="M60" s="11"/>
      <c r="N60" s="11"/>
      <c r="O60" s="11"/>
      <c r="P60" s="11"/>
      <c r="Q60" s="11"/>
      <c r="R60" s="31"/>
    </row>
    <row r="61" spans="1:18" ht="13.5" customHeight="1" outlineLevel="1">
      <c r="A61" s="45" t="s">
        <v>163</v>
      </c>
      <c r="B61" s="12">
        <v>73675</v>
      </c>
      <c r="C61" s="12" t="s">
        <v>12</v>
      </c>
      <c r="D61" s="15" t="s">
        <v>54</v>
      </c>
      <c r="E61" s="14" t="s">
        <v>13</v>
      </c>
      <c r="F61" s="28">
        <f>N61</f>
        <v>24</v>
      </c>
      <c r="G61" s="28">
        <v>22.98</v>
      </c>
      <c r="H61" s="11">
        <v>12.36</v>
      </c>
      <c r="I61" s="13">
        <f t="shared" si="16"/>
        <v>35.340000000000003</v>
      </c>
      <c r="J61" s="42">
        <f t="shared" si="17"/>
        <v>848.16</v>
      </c>
      <c r="K61" s="22"/>
      <c r="L61" s="11">
        <v>16</v>
      </c>
      <c r="M61" s="11">
        <f>M57</f>
        <v>1.5</v>
      </c>
      <c r="N61" s="33">
        <f>M61*L61</f>
        <v>24</v>
      </c>
      <c r="O61" s="11"/>
      <c r="P61" s="11"/>
      <c r="Q61" s="11"/>
      <c r="R61" s="11"/>
    </row>
    <row r="62" spans="1:18" ht="13.5" customHeight="1" outlineLevel="1">
      <c r="A62" s="45" t="s">
        <v>164</v>
      </c>
      <c r="B62" s="12" t="s">
        <v>96</v>
      </c>
      <c r="C62" s="12" t="s">
        <v>12</v>
      </c>
      <c r="D62" s="15" t="s">
        <v>55</v>
      </c>
      <c r="E62" s="14" t="s">
        <v>13</v>
      </c>
      <c r="F62" s="28">
        <f>N62</f>
        <v>4.5</v>
      </c>
      <c r="G62" s="28">
        <v>44.89</v>
      </c>
      <c r="H62" s="11">
        <v>24.16</v>
      </c>
      <c r="I62" s="13">
        <f t="shared" si="16"/>
        <v>69.05</v>
      </c>
      <c r="J62" s="42">
        <f t="shared" si="17"/>
        <v>310.72000000000003</v>
      </c>
      <c r="K62" s="22"/>
      <c r="L62" s="11">
        <v>18</v>
      </c>
      <c r="M62" s="11">
        <v>0.25</v>
      </c>
      <c r="N62" s="33">
        <f>TRUNC(M62*L62,2)</f>
        <v>4.5</v>
      </c>
      <c r="O62" s="11"/>
      <c r="P62" s="11"/>
      <c r="Q62" s="11"/>
      <c r="R62" s="11"/>
    </row>
    <row r="63" spans="1:18" ht="13.5" customHeight="1" outlineLevel="1">
      <c r="A63" s="45" t="s">
        <v>165</v>
      </c>
      <c r="B63" s="12" t="s">
        <v>51</v>
      </c>
      <c r="C63" s="12" t="s">
        <v>12</v>
      </c>
      <c r="D63" s="15" t="s">
        <v>56</v>
      </c>
      <c r="E63" s="14" t="s">
        <v>13</v>
      </c>
      <c r="F63" s="28">
        <f>N63</f>
        <v>0</v>
      </c>
      <c r="G63" s="28">
        <v>4.79</v>
      </c>
      <c r="H63" s="11">
        <v>3.18</v>
      </c>
      <c r="I63" s="13">
        <f t="shared" si="16"/>
        <v>7.9700000000000006</v>
      </c>
      <c r="J63" s="42">
        <f t="shared" si="17"/>
        <v>0</v>
      </c>
      <c r="K63" s="22"/>
      <c r="L63" s="11">
        <v>0</v>
      </c>
      <c r="M63" s="11">
        <v>1</v>
      </c>
      <c r="N63" s="33">
        <f>TRUNC(M63*L63,2)</f>
        <v>0</v>
      </c>
      <c r="O63" s="11"/>
      <c r="P63" s="11"/>
      <c r="Q63" s="11"/>
      <c r="R63" s="11"/>
    </row>
    <row r="64" spans="1:18" ht="12" customHeight="1" outlineLevel="1">
      <c r="A64" s="43" t="s">
        <v>27</v>
      </c>
      <c r="B64" s="17"/>
      <c r="C64" s="17"/>
      <c r="D64" s="18"/>
      <c r="E64" s="18"/>
      <c r="F64" s="19"/>
      <c r="G64" s="19"/>
      <c r="H64" s="19"/>
      <c r="I64" s="18"/>
      <c r="J64" s="44">
        <f>SUM(J57:J63)</f>
        <v>16462.850000000002</v>
      </c>
      <c r="K64" s="22"/>
      <c r="L64" s="34"/>
      <c r="M64" s="3"/>
      <c r="N64" s="3"/>
      <c r="O64" s="3"/>
      <c r="P64" s="3"/>
      <c r="Q64" s="3"/>
      <c r="R64" s="35"/>
    </row>
    <row r="65" spans="1:18" ht="9" customHeight="1" outlineLevel="1">
      <c r="A65" s="43"/>
      <c r="B65" s="17"/>
      <c r="C65" s="17"/>
      <c r="D65" s="18"/>
      <c r="E65" s="18"/>
      <c r="F65" s="19"/>
      <c r="G65" s="19"/>
      <c r="H65" s="19"/>
      <c r="I65" s="18"/>
      <c r="J65" s="44"/>
      <c r="K65" s="22"/>
      <c r="L65" s="34"/>
      <c r="M65" s="3"/>
      <c r="N65" s="3"/>
      <c r="O65" s="3"/>
      <c r="P65" s="3"/>
      <c r="Q65" s="3"/>
      <c r="R65" s="35"/>
    </row>
    <row r="66" spans="1:18" ht="25.5" customHeight="1">
      <c r="A66" s="131">
        <v>6</v>
      </c>
      <c r="B66" s="132"/>
      <c r="C66" s="132"/>
      <c r="D66" s="133" t="s">
        <v>57</v>
      </c>
      <c r="E66" s="133"/>
      <c r="F66" s="134"/>
      <c r="G66" s="134"/>
      <c r="H66" s="135"/>
      <c r="I66" s="133"/>
      <c r="J66" s="136">
        <f>J71</f>
        <v>2679.9900000000002</v>
      </c>
      <c r="K66" s="22"/>
      <c r="L66" s="8"/>
      <c r="M66" s="8" t="s">
        <v>75</v>
      </c>
      <c r="N66" s="8" t="s">
        <v>100</v>
      </c>
      <c r="O66" s="8"/>
      <c r="P66" s="3"/>
      <c r="Q66" s="3"/>
      <c r="R66" s="35"/>
    </row>
    <row r="67" spans="1:18" ht="13.5" customHeight="1" outlineLevel="1">
      <c r="A67" s="45" t="s">
        <v>162</v>
      </c>
      <c r="B67" s="32">
        <v>72947</v>
      </c>
      <c r="C67" s="12" t="s">
        <v>12</v>
      </c>
      <c r="D67" s="15" t="s">
        <v>59</v>
      </c>
      <c r="E67" s="14" t="s">
        <v>13</v>
      </c>
      <c r="F67" s="28">
        <f>N68</f>
        <v>8.92</v>
      </c>
      <c r="G67" s="28">
        <v>16.32</v>
      </c>
      <c r="H67" s="11">
        <v>2.86</v>
      </c>
      <c r="I67" s="13">
        <f t="shared" ref="I67:I70" si="18">H67+G67</f>
        <v>19.18</v>
      </c>
      <c r="J67" s="42">
        <f t="shared" ref="J67:J70" si="19">TRUNC(F67*I67,2)</f>
        <v>171.08</v>
      </c>
      <c r="K67" s="22"/>
      <c r="L67" s="8" t="s">
        <v>74</v>
      </c>
      <c r="M67" s="11">
        <v>1.55</v>
      </c>
      <c r="N67" s="11">
        <v>21.35</v>
      </c>
      <c r="O67" s="11"/>
      <c r="P67" s="3"/>
      <c r="Q67" s="3"/>
      <c r="R67" s="35"/>
    </row>
    <row r="68" spans="1:18" outlineLevel="1">
      <c r="A68" s="45" t="s">
        <v>166</v>
      </c>
      <c r="B68" s="32">
        <v>72947</v>
      </c>
      <c r="C68" s="12" t="s">
        <v>12</v>
      </c>
      <c r="D68" s="15" t="s">
        <v>60</v>
      </c>
      <c r="E68" s="14" t="s">
        <v>13</v>
      </c>
      <c r="F68" s="28">
        <f>N69</f>
        <v>24.68</v>
      </c>
      <c r="G68" s="28">
        <f>G67*1.5</f>
        <v>24.48</v>
      </c>
      <c r="H68" s="28">
        <f>H67*1.5</f>
        <v>4.29</v>
      </c>
      <c r="I68" s="13">
        <f t="shared" si="18"/>
        <v>28.77</v>
      </c>
      <c r="J68" s="42">
        <f t="shared" si="19"/>
        <v>710.04</v>
      </c>
      <c r="K68" s="22"/>
      <c r="L68" s="233" t="s">
        <v>77</v>
      </c>
      <c r="M68" s="234"/>
      <c r="N68" s="33">
        <v>8.92</v>
      </c>
      <c r="O68" s="8"/>
      <c r="P68" s="3"/>
      <c r="Q68" s="3"/>
      <c r="R68" s="35"/>
    </row>
    <row r="69" spans="1:18" outlineLevel="1">
      <c r="A69" s="45" t="s">
        <v>167</v>
      </c>
      <c r="B69" s="32">
        <v>7701</v>
      </c>
      <c r="C69" s="12" t="s">
        <v>12</v>
      </c>
      <c r="D69" s="15" t="s">
        <v>97</v>
      </c>
      <c r="E69" s="14" t="s">
        <v>82</v>
      </c>
      <c r="F69" s="28">
        <f>N67</f>
        <v>21.35</v>
      </c>
      <c r="G69" s="28">
        <v>49.92</v>
      </c>
      <c r="H69" s="11">
        <v>8.7899999999999991</v>
      </c>
      <c r="I69" s="13">
        <f t="shared" si="18"/>
        <v>58.71</v>
      </c>
      <c r="J69" s="42">
        <f t="shared" si="19"/>
        <v>1253.45</v>
      </c>
      <c r="K69" s="22"/>
      <c r="L69" s="233" t="s">
        <v>76</v>
      </c>
      <c r="M69" s="234"/>
      <c r="N69" s="33">
        <v>24.68</v>
      </c>
      <c r="O69" s="8"/>
      <c r="P69" s="36"/>
      <c r="Q69" s="36"/>
      <c r="R69" s="37"/>
    </row>
    <row r="70" spans="1:18" outlineLevel="1">
      <c r="A70" s="45" t="s">
        <v>168</v>
      </c>
      <c r="B70" s="32" t="s">
        <v>61</v>
      </c>
      <c r="C70" s="12" t="s">
        <v>58</v>
      </c>
      <c r="D70" s="15" t="s">
        <v>62</v>
      </c>
      <c r="E70" s="14" t="s">
        <v>13</v>
      </c>
      <c r="F70" s="28">
        <f>M67</f>
        <v>1.55</v>
      </c>
      <c r="G70" s="28">
        <v>299.12</v>
      </c>
      <c r="H70" s="11">
        <v>52.77</v>
      </c>
      <c r="I70" s="13">
        <f t="shared" si="18"/>
        <v>351.89</v>
      </c>
      <c r="J70" s="42">
        <f t="shared" si="19"/>
        <v>545.41999999999996</v>
      </c>
      <c r="K70" s="22"/>
      <c r="L70" s="83"/>
      <c r="M70" s="84"/>
      <c r="N70" s="84"/>
      <c r="O70" s="84"/>
      <c r="P70" s="83"/>
      <c r="Q70" s="83"/>
      <c r="R70" s="83"/>
    </row>
    <row r="71" spans="1:18" ht="12" customHeight="1" outlineLevel="1">
      <c r="A71" s="43" t="s">
        <v>27</v>
      </c>
      <c r="B71" s="17"/>
      <c r="C71" s="17"/>
      <c r="D71" s="18"/>
      <c r="E71" s="18"/>
      <c r="F71" s="19"/>
      <c r="G71" s="19"/>
      <c r="H71" s="19"/>
      <c r="I71" s="18"/>
      <c r="J71" s="44">
        <f>SUM(J67:J70)</f>
        <v>2679.9900000000002</v>
      </c>
      <c r="K71" s="22"/>
      <c r="L71" s="82"/>
      <c r="M71" s="85"/>
      <c r="N71" s="85"/>
      <c r="O71" s="85"/>
      <c r="P71" s="82"/>
      <c r="Q71" s="82"/>
      <c r="R71" s="82"/>
    </row>
    <row r="72" spans="1:18" ht="9" customHeight="1" outlineLevel="1" thickBot="1">
      <c r="A72" s="43"/>
      <c r="B72" s="17"/>
      <c r="C72" s="17"/>
      <c r="D72" s="18"/>
      <c r="E72" s="18"/>
      <c r="F72" s="19"/>
      <c r="G72" s="19"/>
      <c r="H72" s="19"/>
      <c r="I72" s="18"/>
      <c r="J72" s="44"/>
      <c r="K72" s="22"/>
      <c r="L72" s="82"/>
      <c r="M72" s="85"/>
      <c r="N72" s="85"/>
      <c r="O72" s="85"/>
      <c r="P72" s="82"/>
      <c r="Q72" s="82"/>
      <c r="R72" s="82"/>
    </row>
    <row r="73" spans="1:18" ht="27" customHeight="1" thickBot="1">
      <c r="A73" s="129" t="s">
        <v>101</v>
      </c>
      <c r="B73" s="130"/>
      <c r="C73" s="130"/>
      <c r="D73" s="126"/>
      <c r="E73" s="126"/>
      <c r="F73" s="127"/>
      <c r="G73" s="127"/>
      <c r="H73" s="127"/>
      <c r="I73" s="126"/>
      <c r="J73" s="128">
        <f>J10+J17+J34+J56+J66+J47</f>
        <v>114958.55</v>
      </c>
      <c r="K73" s="22"/>
      <c r="L73" s="82"/>
      <c r="M73" s="85"/>
      <c r="N73" s="85"/>
      <c r="O73" s="85"/>
      <c r="P73" s="82"/>
      <c r="Q73" s="82"/>
      <c r="R73" s="82"/>
    </row>
    <row r="74" spans="1:18" ht="13.5" collapsed="1" thickBot="1">
      <c r="C74" s="23"/>
      <c r="D74" s="24"/>
      <c r="E74" s="2"/>
      <c r="F74" s="29"/>
      <c r="G74" s="29"/>
      <c r="H74" s="235" t="s">
        <v>83</v>
      </c>
      <c r="I74" s="236"/>
      <c r="J74" s="26">
        <f>J73/B7</f>
        <v>92.158529741863077</v>
      </c>
      <c r="L74" s="82"/>
      <c r="M74" s="85"/>
      <c r="N74" s="85"/>
      <c r="O74" s="85"/>
      <c r="P74" s="82"/>
      <c r="Q74" s="82"/>
      <c r="R74" s="82"/>
    </row>
    <row r="75" spans="1:18">
      <c r="C75" s="23"/>
      <c r="D75" s="24"/>
      <c r="E75" s="2"/>
      <c r="F75" s="29"/>
      <c r="G75" s="29"/>
      <c r="H75" s="1"/>
      <c r="J75" s="52"/>
      <c r="L75" s="225"/>
      <c r="M75" s="225"/>
      <c r="N75" s="85"/>
      <c r="O75" s="82"/>
      <c r="P75" s="82"/>
      <c r="Q75" s="82"/>
      <c r="R75" s="82"/>
    </row>
    <row r="76" spans="1:18">
      <c r="C76" s="23"/>
      <c r="D76" s="24"/>
      <c r="E76" s="2"/>
      <c r="F76" s="29"/>
      <c r="G76" s="29"/>
      <c r="H76" s="1"/>
      <c r="J76" s="3"/>
      <c r="L76" s="103"/>
      <c r="M76" s="103"/>
      <c r="N76" s="85"/>
      <c r="O76" s="82"/>
      <c r="P76" s="82"/>
      <c r="Q76" s="82"/>
      <c r="R76" s="82"/>
    </row>
    <row r="77" spans="1:18" s="7" customFormat="1" ht="21" customHeight="1">
      <c r="A77" s="5"/>
      <c r="B77" s="5"/>
      <c r="C77" s="23"/>
      <c r="D77" s="24"/>
      <c r="E77" s="2"/>
      <c r="F77" s="29"/>
      <c r="G77" s="29"/>
      <c r="J77" s="25"/>
    </row>
    <row r="78" spans="1:18" ht="18.75" customHeight="1">
      <c r="C78" s="23"/>
      <c r="D78" s="24"/>
      <c r="E78" s="2"/>
      <c r="F78" s="29"/>
      <c r="G78" s="53"/>
      <c r="H78" s="53"/>
    </row>
    <row r="79" spans="1:18" ht="13.5" customHeight="1">
      <c r="C79" s="23"/>
      <c r="D79" s="24"/>
      <c r="E79" s="2"/>
      <c r="F79" s="29"/>
      <c r="G79" s="54"/>
      <c r="H79" s="54"/>
    </row>
    <row r="80" spans="1:18" ht="13.5" customHeight="1">
      <c r="C80" s="23"/>
      <c r="D80" s="24"/>
      <c r="E80" s="2"/>
      <c r="F80" s="29"/>
      <c r="G80" s="54"/>
      <c r="H80" s="54"/>
    </row>
    <row r="81" spans="3:8" ht="13.5" customHeight="1">
      <c r="C81" s="23"/>
      <c r="D81" s="24"/>
      <c r="E81" s="2"/>
      <c r="F81" s="29"/>
      <c r="G81" s="54"/>
      <c r="H81" s="54"/>
    </row>
    <row r="82" spans="3:8" ht="13.5" customHeight="1">
      <c r="C82" s="23"/>
      <c r="D82" s="24"/>
      <c r="E82" s="2"/>
      <c r="F82" s="29"/>
      <c r="G82" s="54"/>
      <c r="H82" s="54"/>
    </row>
    <row r="83" spans="3:8" ht="13.5" customHeight="1">
      <c r="C83" s="23"/>
      <c r="D83" s="24"/>
      <c r="E83" s="2"/>
      <c r="F83" s="29"/>
      <c r="G83" s="54"/>
      <c r="H83" s="54"/>
    </row>
    <row r="84" spans="3:8">
      <c r="C84" s="23"/>
      <c r="D84" s="24"/>
      <c r="E84" s="2"/>
      <c r="F84" s="29"/>
    </row>
    <row r="85" spans="3:8">
      <c r="C85" s="23"/>
      <c r="D85" s="24"/>
      <c r="E85" s="2"/>
      <c r="F85" s="29"/>
    </row>
    <row r="86" spans="3:8">
      <c r="C86" s="23"/>
      <c r="D86" s="24"/>
      <c r="E86" s="2"/>
      <c r="F86" s="29"/>
    </row>
    <row r="87" spans="3:8">
      <c r="D87" s="24"/>
      <c r="E87" s="2"/>
      <c r="F87" s="29"/>
    </row>
    <row r="88" spans="3:8">
      <c r="D88" s="24"/>
      <c r="E88" s="2"/>
      <c r="F88" s="29"/>
    </row>
    <row r="89" spans="3:8">
      <c r="D89" s="24"/>
      <c r="E89" s="2"/>
      <c r="F89" s="29"/>
    </row>
    <row r="90" spans="3:8">
      <c r="D90" s="24"/>
      <c r="E90" s="2"/>
      <c r="F90" s="29"/>
    </row>
  </sheetData>
  <mergeCells count="6">
    <mergeCell ref="L75:M75"/>
    <mergeCell ref="A1:J2"/>
    <mergeCell ref="L1:R8"/>
    <mergeCell ref="L68:M68"/>
    <mergeCell ref="L69:M69"/>
    <mergeCell ref="H74:I74"/>
  </mergeCells>
  <conditionalFormatting sqref="F15:I16 F8:I8">
    <cfRule type="cellIs" dxfId="40" priority="7" stopIfTrue="1" operator="equal">
      <formula>0</formula>
    </cfRule>
  </conditionalFormatting>
  <conditionalFormatting sqref="F65:I65 F72:I72">
    <cfRule type="cellIs" dxfId="39" priority="6" stopIfTrue="1" operator="equal">
      <formula>0</formula>
    </cfRule>
  </conditionalFormatting>
  <conditionalFormatting sqref="F64:I64">
    <cfRule type="cellIs" dxfId="38" priority="5" stopIfTrue="1" operator="equal">
      <formula>0</formula>
    </cfRule>
  </conditionalFormatting>
  <conditionalFormatting sqref="F71:I71 F33:I33">
    <cfRule type="cellIs" dxfId="37" priority="4" stopIfTrue="1" operator="equal">
      <formula>0</formula>
    </cfRule>
  </conditionalFormatting>
  <conditionalFormatting sqref="F32:I32">
    <cfRule type="cellIs" dxfId="36" priority="3" stopIfTrue="1" operator="equal">
      <formula>0</formula>
    </cfRule>
  </conditionalFormatting>
  <conditionalFormatting sqref="F45:I46">
    <cfRule type="cellIs" dxfId="35" priority="2" stopIfTrue="1" operator="equal">
      <formula>0</formula>
    </cfRule>
  </conditionalFormatting>
  <conditionalFormatting sqref="F54:I54">
    <cfRule type="cellIs" dxfId="34" priority="1" stopIfTrue="1" operator="equal">
      <formula>0</formula>
    </cfRule>
  </conditionalFormatting>
  <printOptions horizontalCentered="1"/>
  <pageMargins left="0.27559055118110237" right="0.35433070866141736" top="0.59055118110236227" bottom="0.39370078740157483" header="0.35433070866141736" footer="0.19685039370078741"/>
  <pageSetup paperSize="9" scale="74" fitToHeight="15" orientation="landscape" r:id="rId1"/>
  <headerFooter alignWithMargins="0"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0"/>
  <sheetViews>
    <sheetView showGridLines="0" topLeftCell="A7" zoomScale="83" zoomScaleNormal="83" zoomScaleSheetLayoutView="50" workbookViewId="0">
      <selection activeCell="P37" sqref="P37"/>
    </sheetView>
  </sheetViews>
  <sheetFormatPr defaultRowHeight="12.75" outlineLevelRow="1"/>
  <cols>
    <col min="1" max="1" width="8.625" style="5" customWidth="1"/>
    <col min="2" max="2" width="11.875" style="5" bestFit="1" customWidth="1"/>
    <col min="3" max="3" width="10" style="5" customWidth="1"/>
    <col min="4" max="4" width="76.125" style="6" customWidth="1"/>
    <col min="5" max="5" width="6.625" style="4" bestFit="1" customWidth="1"/>
    <col min="6" max="6" width="10.125" style="30" bestFit="1" customWidth="1"/>
    <col min="7" max="7" width="10.125" style="30" customWidth="1"/>
    <col min="8" max="8" width="11.25" style="7" customWidth="1"/>
    <col min="9" max="9" width="14.25" style="1" customWidth="1"/>
    <col min="10" max="10" width="15.125" style="1" customWidth="1"/>
    <col min="11" max="11" width="3.25" style="1" customWidth="1"/>
    <col min="12" max="12" width="18.625" style="1" customWidth="1"/>
    <col min="13" max="13" width="9.375" style="1" customWidth="1"/>
    <col min="14" max="14" width="11" style="1" customWidth="1"/>
    <col min="15" max="17" width="9" style="1"/>
    <col min="18" max="19" width="11.125" style="1" customWidth="1"/>
    <col min="20" max="20" width="6" style="1" customWidth="1"/>
    <col min="21" max="21" width="10.5" style="1" customWidth="1"/>
    <col min="22" max="16384" width="9" style="1"/>
  </cols>
  <sheetData>
    <row r="1" spans="1:18" ht="12.75" customHeight="1">
      <c r="A1" s="226" t="s">
        <v>30</v>
      </c>
      <c r="B1" s="227"/>
      <c r="C1" s="227"/>
      <c r="D1" s="227"/>
      <c r="E1" s="227"/>
      <c r="F1" s="227"/>
      <c r="G1" s="227"/>
      <c r="H1" s="227"/>
      <c r="I1" s="227"/>
      <c r="J1" s="228"/>
      <c r="L1" s="232" t="s">
        <v>73</v>
      </c>
      <c r="M1" s="232"/>
      <c r="N1" s="232"/>
      <c r="O1" s="232"/>
      <c r="P1" s="232"/>
      <c r="Q1" s="232"/>
      <c r="R1" s="232"/>
    </row>
    <row r="2" spans="1:18" ht="15" customHeight="1" thickBot="1">
      <c r="A2" s="229"/>
      <c r="B2" s="230"/>
      <c r="C2" s="230"/>
      <c r="D2" s="230"/>
      <c r="E2" s="230"/>
      <c r="F2" s="230"/>
      <c r="G2" s="230"/>
      <c r="H2" s="230"/>
      <c r="I2" s="230"/>
      <c r="J2" s="231"/>
      <c r="L2" s="232"/>
      <c r="M2" s="232"/>
      <c r="N2" s="232"/>
      <c r="O2" s="232"/>
      <c r="P2" s="232"/>
      <c r="Q2" s="232"/>
      <c r="R2" s="232"/>
    </row>
    <row r="3" spans="1:18" ht="14.25" customHeight="1">
      <c r="A3" s="104" t="s">
        <v>155</v>
      </c>
      <c r="B3" s="105"/>
      <c r="C3" s="105"/>
      <c r="D3" s="106"/>
      <c r="E3" s="107"/>
      <c r="F3" s="108"/>
      <c r="G3" s="108"/>
      <c r="H3" s="109"/>
      <c r="I3" s="110"/>
      <c r="J3" s="111"/>
      <c r="L3" s="232"/>
      <c r="M3" s="232"/>
      <c r="N3" s="232"/>
      <c r="O3" s="232"/>
      <c r="P3" s="232"/>
      <c r="Q3" s="232"/>
      <c r="R3" s="232"/>
    </row>
    <row r="4" spans="1:18" ht="15" customHeight="1">
      <c r="A4" s="104" t="s">
        <v>223</v>
      </c>
      <c r="B4" s="105"/>
      <c r="C4" s="208" t="s">
        <v>222</v>
      </c>
      <c r="D4" s="210">
        <f>BDI!I19</f>
        <v>0.24230000000000002</v>
      </c>
      <c r="E4" s="107"/>
      <c r="F4" s="108"/>
      <c r="G4" s="108"/>
      <c r="H4" s="109"/>
      <c r="I4" s="110"/>
      <c r="J4" s="111"/>
      <c r="L4" s="232"/>
      <c r="M4" s="232"/>
      <c r="N4" s="232"/>
      <c r="O4" s="232"/>
      <c r="P4" s="232"/>
      <c r="Q4" s="232"/>
      <c r="R4" s="232"/>
    </row>
    <row r="5" spans="1:18">
      <c r="A5" s="112" t="s">
        <v>158</v>
      </c>
      <c r="B5" s="113"/>
      <c r="C5" s="113"/>
      <c r="D5" s="113"/>
      <c r="E5" s="113"/>
      <c r="F5" s="113"/>
      <c r="G5" s="113"/>
      <c r="H5" s="113"/>
      <c r="I5" s="113"/>
      <c r="J5" s="114"/>
      <c r="L5" s="232"/>
      <c r="M5" s="232"/>
      <c r="N5" s="232"/>
      <c r="O5" s="232"/>
      <c r="P5" s="232"/>
      <c r="Q5" s="232"/>
      <c r="R5" s="232"/>
    </row>
    <row r="6" spans="1:18">
      <c r="A6" s="112" t="s">
        <v>99</v>
      </c>
      <c r="B6" s="115">
        <v>162</v>
      </c>
      <c r="C6" s="113" t="s">
        <v>82</v>
      </c>
      <c r="D6" s="113"/>
      <c r="E6" s="113"/>
      <c r="F6" s="113"/>
      <c r="G6" s="113"/>
      <c r="H6" s="113"/>
      <c r="I6" s="113"/>
      <c r="J6" s="114"/>
      <c r="L6" s="232"/>
      <c r="M6" s="232"/>
      <c r="N6" s="232"/>
      <c r="O6" s="232"/>
      <c r="P6" s="232"/>
      <c r="Q6" s="232"/>
      <c r="R6" s="232"/>
    </row>
    <row r="7" spans="1:18" ht="13.5" thickBot="1">
      <c r="A7" s="116" t="s">
        <v>78</v>
      </c>
      <c r="B7" s="115">
        <v>1247.4000000000001</v>
      </c>
      <c r="C7" s="117" t="s">
        <v>13</v>
      </c>
      <c r="D7" s="118"/>
      <c r="E7" s="119"/>
      <c r="F7" s="120"/>
      <c r="G7" s="120"/>
      <c r="H7" s="121"/>
      <c r="I7" s="113"/>
      <c r="J7" s="114"/>
      <c r="L7" s="232"/>
      <c r="M7" s="232"/>
      <c r="N7" s="232"/>
      <c r="O7" s="232"/>
      <c r="P7" s="232"/>
      <c r="Q7" s="232"/>
      <c r="R7" s="232"/>
    </row>
    <row r="8" spans="1:18" ht="33.75" customHeight="1" thickBot="1">
      <c r="A8" s="122" t="s">
        <v>0</v>
      </c>
      <c r="B8" s="122" t="s">
        <v>1</v>
      </c>
      <c r="C8" s="122" t="s">
        <v>2</v>
      </c>
      <c r="D8" s="122" t="s">
        <v>3</v>
      </c>
      <c r="E8" s="122" t="s">
        <v>4</v>
      </c>
      <c r="F8" s="123" t="s">
        <v>5</v>
      </c>
      <c r="G8" s="124" t="s">
        <v>31</v>
      </c>
      <c r="H8" s="124" t="s">
        <v>32</v>
      </c>
      <c r="I8" s="124" t="s">
        <v>29</v>
      </c>
      <c r="J8" s="125" t="s">
        <v>6</v>
      </c>
      <c r="K8" s="20"/>
      <c r="L8" s="232"/>
      <c r="M8" s="232"/>
      <c r="N8" s="232"/>
      <c r="O8" s="232"/>
      <c r="P8" s="232"/>
      <c r="Q8" s="232"/>
      <c r="R8" s="232"/>
    </row>
    <row r="9" spans="1:18" ht="5.25" customHeight="1">
      <c r="A9" s="40"/>
      <c r="B9" s="10"/>
      <c r="C9" s="10"/>
      <c r="D9" s="16"/>
      <c r="E9" s="9"/>
      <c r="F9" s="27"/>
      <c r="G9" s="27"/>
      <c r="H9" s="11"/>
      <c r="I9" s="8"/>
      <c r="J9" s="41"/>
      <c r="L9" s="34"/>
      <c r="M9" s="3"/>
      <c r="N9" s="3"/>
      <c r="O9" s="3"/>
      <c r="P9" s="3"/>
      <c r="Q9" s="3"/>
      <c r="R9" s="35"/>
    </row>
    <row r="10" spans="1:18" ht="25.5" customHeight="1">
      <c r="A10" s="131">
        <v>1</v>
      </c>
      <c r="B10" s="132"/>
      <c r="C10" s="132"/>
      <c r="D10" s="133" t="s">
        <v>19</v>
      </c>
      <c r="E10" s="133"/>
      <c r="F10" s="134"/>
      <c r="G10" s="134"/>
      <c r="H10" s="135"/>
      <c r="I10" s="133"/>
      <c r="J10" s="136">
        <f>J15</f>
        <v>748.44</v>
      </c>
      <c r="K10" s="22"/>
      <c r="L10" s="8" t="s">
        <v>64</v>
      </c>
      <c r="M10" s="8" t="s">
        <v>65</v>
      </c>
      <c r="N10" s="8" t="s">
        <v>63</v>
      </c>
      <c r="O10" s="8" t="s">
        <v>66</v>
      </c>
      <c r="P10" s="8" t="s">
        <v>67</v>
      </c>
      <c r="Q10" s="8" t="s">
        <v>69</v>
      </c>
      <c r="R10" s="8" t="s">
        <v>68</v>
      </c>
    </row>
    <row r="11" spans="1:18" outlineLevel="1">
      <c r="A11" s="40" t="s">
        <v>7</v>
      </c>
      <c r="B11" s="10" t="s">
        <v>20</v>
      </c>
      <c r="C11" s="50" t="s">
        <v>12</v>
      </c>
      <c r="D11" s="16" t="s">
        <v>98</v>
      </c>
      <c r="E11" s="9" t="s">
        <v>21</v>
      </c>
      <c r="F11" s="27">
        <f>N11</f>
        <v>0</v>
      </c>
      <c r="G11" s="27">
        <v>224.56</v>
      </c>
      <c r="H11" s="11">
        <v>39.61</v>
      </c>
      <c r="I11" s="13">
        <f>H11+G11</f>
        <v>264.17</v>
      </c>
      <c r="J11" s="42">
        <f>TRUNC(F11*I11,2)</f>
        <v>0</v>
      </c>
      <c r="K11" s="22"/>
      <c r="L11" s="31">
        <v>0</v>
      </c>
      <c r="M11" s="31">
        <v>1.25</v>
      </c>
      <c r="N11" s="33">
        <f>TRUNC(M11*L11,2)</f>
        <v>0</v>
      </c>
      <c r="O11" s="31"/>
      <c r="P11" s="31"/>
      <c r="Q11" s="31"/>
      <c r="R11" s="31"/>
    </row>
    <row r="12" spans="1:18" outlineLevel="1">
      <c r="A12" s="40" t="s">
        <v>22</v>
      </c>
      <c r="B12" s="10">
        <v>4431</v>
      </c>
      <c r="C12" s="50" t="s">
        <v>12</v>
      </c>
      <c r="D12" s="16" t="s">
        <v>121</v>
      </c>
      <c r="E12" s="9" t="s">
        <v>82</v>
      </c>
      <c r="F12" s="27">
        <f>N12</f>
        <v>0</v>
      </c>
      <c r="G12" s="27">
        <v>13.46</v>
      </c>
      <c r="H12" s="11">
        <v>2.37</v>
      </c>
      <c r="I12" s="13">
        <f>H12+G12</f>
        <v>15.830000000000002</v>
      </c>
      <c r="J12" s="42">
        <f>TRUNC(F12*I12,2)</f>
        <v>0</v>
      </c>
      <c r="K12" s="22"/>
      <c r="L12" s="31"/>
      <c r="M12" s="31"/>
      <c r="N12" s="33"/>
      <c r="O12" s="31"/>
      <c r="P12" s="31"/>
      <c r="Q12" s="31"/>
      <c r="R12" s="31"/>
    </row>
    <row r="13" spans="1:18" outlineLevel="1">
      <c r="A13" s="40" t="s">
        <v>92</v>
      </c>
      <c r="B13" s="81">
        <v>78472</v>
      </c>
      <c r="C13" s="50" t="s">
        <v>12</v>
      </c>
      <c r="D13" s="16" t="s">
        <v>93</v>
      </c>
      <c r="E13" s="9" t="s">
        <v>21</v>
      </c>
      <c r="F13" s="27">
        <f>N13</f>
        <v>1247.4000000000001</v>
      </c>
      <c r="G13" s="27">
        <v>0.39</v>
      </c>
      <c r="H13" s="11">
        <v>0.21</v>
      </c>
      <c r="I13" s="13">
        <f>H13+G13</f>
        <v>0.6</v>
      </c>
      <c r="J13" s="42">
        <f>TRUNC(F13*I13,2)</f>
        <v>748.44</v>
      </c>
      <c r="K13" s="22"/>
      <c r="L13" s="31">
        <f>B6</f>
        <v>162</v>
      </c>
      <c r="M13" s="31">
        <f>N13/L13</f>
        <v>7.7</v>
      </c>
      <c r="N13" s="33">
        <f>B7</f>
        <v>1247.4000000000001</v>
      </c>
      <c r="O13" s="31"/>
      <c r="P13" s="31"/>
      <c r="Q13" s="31"/>
      <c r="R13" s="31"/>
    </row>
    <row r="14" spans="1:18" outlineLevel="1">
      <c r="A14" s="40" t="s">
        <v>120</v>
      </c>
      <c r="B14" s="51">
        <v>4</v>
      </c>
      <c r="C14" s="50" t="s">
        <v>12</v>
      </c>
      <c r="D14" s="8" t="s">
        <v>33</v>
      </c>
      <c r="E14" s="9" t="s">
        <v>94</v>
      </c>
      <c r="F14" s="27">
        <v>0</v>
      </c>
      <c r="G14" s="27">
        <v>3200</v>
      </c>
      <c r="H14" s="11">
        <v>1300</v>
      </c>
      <c r="I14" s="13">
        <f t="shared" ref="I14" si="0">H14+G14</f>
        <v>4500</v>
      </c>
      <c r="J14" s="42">
        <f>TRUNC(F14*I14,2)</f>
        <v>0</v>
      </c>
      <c r="K14" s="22"/>
      <c r="L14" s="31"/>
      <c r="M14" s="31"/>
      <c r="N14" s="31"/>
      <c r="O14" s="31"/>
      <c r="P14" s="31"/>
      <c r="Q14" s="31"/>
      <c r="R14" s="31"/>
    </row>
    <row r="15" spans="1:18" ht="12.75" customHeight="1" outlineLevel="1">
      <c r="A15" s="43" t="s">
        <v>23</v>
      </c>
      <c r="B15" s="17"/>
      <c r="C15" s="17"/>
      <c r="D15" s="18"/>
      <c r="E15" s="18"/>
      <c r="F15" s="21"/>
      <c r="G15" s="21"/>
      <c r="H15" s="19"/>
      <c r="I15" s="18"/>
      <c r="J15" s="44">
        <f>SUM(J11:J14)</f>
        <v>748.44</v>
      </c>
      <c r="K15" s="22"/>
      <c r="L15" s="34"/>
      <c r="M15" s="3"/>
      <c r="N15" s="3"/>
      <c r="O15" s="3"/>
      <c r="P15" s="3"/>
      <c r="Q15" s="3"/>
      <c r="R15" s="35"/>
    </row>
    <row r="16" spans="1:18" ht="8.25" customHeight="1" outlineLevel="1">
      <c r="A16" s="43"/>
      <c r="B16" s="17"/>
      <c r="C16" s="17"/>
      <c r="D16" s="18"/>
      <c r="E16" s="18"/>
      <c r="F16" s="21"/>
      <c r="G16" s="21"/>
      <c r="H16" s="19"/>
      <c r="I16" s="18"/>
      <c r="J16" s="44"/>
      <c r="K16" s="22"/>
      <c r="L16" s="34"/>
      <c r="M16" s="3"/>
      <c r="N16" s="3"/>
      <c r="O16" s="3"/>
      <c r="P16" s="3"/>
      <c r="Q16" s="3"/>
      <c r="R16" s="35"/>
    </row>
    <row r="17" spans="1:21" ht="25.5" customHeight="1">
      <c r="A17" s="131">
        <v>2</v>
      </c>
      <c r="B17" s="132"/>
      <c r="C17" s="132"/>
      <c r="D17" s="133" t="s">
        <v>102</v>
      </c>
      <c r="E17" s="133"/>
      <c r="F17" s="134"/>
      <c r="G17" s="134"/>
      <c r="H17" s="135"/>
      <c r="I17" s="133"/>
      <c r="J17" s="136">
        <f>J32</f>
        <v>20671.530000000002</v>
      </c>
      <c r="K17" s="22"/>
      <c r="L17" s="8"/>
      <c r="M17" s="8" t="s">
        <v>144</v>
      </c>
      <c r="N17" s="8"/>
      <c r="O17" s="87" t="s">
        <v>139</v>
      </c>
      <c r="P17" s="87" t="s">
        <v>140</v>
      </c>
      <c r="Q17" s="87" t="s">
        <v>141</v>
      </c>
      <c r="R17" s="87" t="s">
        <v>142</v>
      </c>
      <c r="S17" s="87" t="s">
        <v>143</v>
      </c>
    </row>
    <row r="18" spans="1:21" ht="12.75" customHeight="1" outlineLevel="1">
      <c r="A18" s="45" t="s">
        <v>8</v>
      </c>
      <c r="B18" s="32" t="s">
        <v>128</v>
      </c>
      <c r="C18" s="12" t="s">
        <v>12</v>
      </c>
      <c r="D18" s="15" t="s">
        <v>126</v>
      </c>
      <c r="E18" s="14" t="s">
        <v>10</v>
      </c>
      <c r="F18" s="28">
        <f>S19</f>
        <v>42.840000000000011</v>
      </c>
      <c r="G18" s="28">
        <v>6.41</v>
      </c>
      <c r="H18" s="11">
        <v>1.1100000000000001</v>
      </c>
      <c r="I18" s="13">
        <f t="shared" ref="I18:I31" si="1">H18+G18</f>
        <v>7.5200000000000005</v>
      </c>
      <c r="J18" s="42">
        <f t="shared" ref="J18:J31" si="2">TRUNC(F18*I18,2)</f>
        <v>322.14999999999998</v>
      </c>
      <c r="K18" s="22"/>
      <c r="L18" s="88" t="s">
        <v>122</v>
      </c>
      <c r="M18" s="88"/>
      <c r="N18" s="89" t="s">
        <v>48</v>
      </c>
      <c r="O18" s="90"/>
      <c r="P18" s="90"/>
      <c r="Q18" s="90"/>
      <c r="R18" s="90"/>
      <c r="S18" s="90">
        <f>SUM(S23:S25)</f>
        <v>142.80000000000001</v>
      </c>
    </row>
    <row r="19" spans="1:21" ht="12.75" customHeight="1" outlineLevel="1">
      <c r="A19" s="45" t="s">
        <v>24</v>
      </c>
      <c r="B19" s="32">
        <v>72915</v>
      </c>
      <c r="C19" s="12" t="s">
        <v>12</v>
      </c>
      <c r="D19" s="15" t="s">
        <v>124</v>
      </c>
      <c r="E19" s="14" t="s">
        <v>10</v>
      </c>
      <c r="F19" s="28">
        <f>S20</f>
        <v>57.12</v>
      </c>
      <c r="G19" s="28">
        <v>9.74</v>
      </c>
      <c r="H19" s="11">
        <v>1.71</v>
      </c>
      <c r="I19" s="13">
        <f t="shared" si="1"/>
        <v>11.45</v>
      </c>
      <c r="J19" s="42">
        <f t="shared" si="2"/>
        <v>654.02</v>
      </c>
      <c r="K19" s="22"/>
      <c r="L19" s="91" t="s">
        <v>132</v>
      </c>
      <c r="M19" s="91"/>
      <c r="N19" s="89" t="s">
        <v>48</v>
      </c>
      <c r="O19" s="90"/>
      <c r="P19" s="90"/>
      <c r="Q19" s="90"/>
      <c r="R19" s="90">
        <v>0.3</v>
      </c>
      <c r="S19" s="33">
        <f>S18-S21-S20</f>
        <v>42.840000000000011</v>
      </c>
    </row>
    <row r="20" spans="1:21" ht="12.75" customHeight="1" outlineLevel="1">
      <c r="A20" s="45" t="s">
        <v>25</v>
      </c>
      <c r="B20" s="32" t="s">
        <v>129</v>
      </c>
      <c r="C20" s="12" t="s">
        <v>58</v>
      </c>
      <c r="D20" s="15" t="s">
        <v>127</v>
      </c>
      <c r="E20" s="14" t="s">
        <v>10</v>
      </c>
      <c r="F20" s="28">
        <f>S21</f>
        <v>42.84</v>
      </c>
      <c r="G20" s="28">
        <v>62</v>
      </c>
      <c r="H20" s="11">
        <v>10.93</v>
      </c>
      <c r="I20" s="13">
        <f t="shared" si="1"/>
        <v>72.930000000000007</v>
      </c>
      <c r="J20" s="42">
        <f t="shared" si="2"/>
        <v>3124.32</v>
      </c>
      <c r="K20" s="22"/>
      <c r="L20" s="91" t="s">
        <v>133</v>
      </c>
      <c r="M20" s="91"/>
      <c r="N20" s="92" t="s">
        <v>48</v>
      </c>
      <c r="O20" s="90"/>
      <c r="P20" s="90"/>
      <c r="Q20" s="90"/>
      <c r="R20" s="93">
        <v>0.4</v>
      </c>
      <c r="S20" s="33">
        <f>TRUNC(R20*$S$18,3)</f>
        <v>57.12</v>
      </c>
    </row>
    <row r="21" spans="1:21" ht="12.75" customHeight="1" outlineLevel="1">
      <c r="A21" s="45" t="s">
        <v>26</v>
      </c>
      <c r="B21" s="32" t="s">
        <v>130</v>
      </c>
      <c r="C21" s="12" t="s">
        <v>12</v>
      </c>
      <c r="D21" s="15" t="s">
        <v>125</v>
      </c>
      <c r="E21" s="14" t="s">
        <v>10</v>
      </c>
      <c r="F21" s="28">
        <f>S22</f>
        <v>7.14</v>
      </c>
      <c r="G21" s="28">
        <v>57.1</v>
      </c>
      <c r="H21" s="11">
        <v>19.010000000000002</v>
      </c>
      <c r="I21" s="13">
        <f t="shared" si="1"/>
        <v>76.11</v>
      </c>
      <c r="J21" s="42">
        <f t="shared" si="2"/>
        <v>543.41999999999996</v>
      </c>
      <c r="K21" s="22"/>
      <c r="L21" s="91" t="s">
        <v>134</v>
      </c>
      <c r="M21" s="91"/>
      <c r="N21" s="92" t="s">
        <v>48</v>
      </c>
      <c r="O21" s="90"/>
      <c r="P21" s="90"/>
      <c r="Q21" s="90"/>
      <c r="R21" s="93">
        <v>0.3</v>
      </c>
      <c r="S21" s="33">
        <f>TRUNC(R21*$S$18,3)</f>
        <v>42.84</v>
      </c>
    </row>
    <row r="22" spans="1:21" ht="12.75" customHeight="1" outlineLevel="1">
      <c r="A22" s="45" t="s">
        <v>79</v>
      </c>
      <c r="B22" s="32">
        <v>72887</v>
      </c>
      <c r="C22" s="12" t="s">
        <v>12</v>
      </c>
      <c r="D22" s="15" t="s">
        <v>152</v>
      </c>
      <c r="E22" s="14" t="s">
        <v>224</v>
      </c>
      <c r="F22" s="28">
        <f>U22</f>
        <v>249.89999999999998</v>
      </c>
      <c r="G22" s="28">
        <v>0.77</v>
      </c>
      <c r="H22" s="11">
        <v>0.12</v>
      </c>
      <c r="I22" s="13">
        <f t="shared" si="1"/>
        <v>0.89</v>
      </c>
      <c r="J22" s="42">
        <f t="shared" si="2"/>
        <v>222.41</v>
      </c>
      <c r="K22" s="22"/>
      <c r="L22" s="88" t="s">
        <v>135</v>
      </c>
      <c r="M22" s="88"/>
      <c r="N22" s="92" t="s">
        <v>48</v>
      </c>
      <c r="O22" s="90"/>
      <c r="P22" s="90"/>
      <c r="Q22" s="90">
        <f>SUM(Q23:Q25)</f>
        <v>95.2</v>
      </c>
      <c r="R22" s="93">
        <v>0.05</v>
      </c>
      <c r="S22" s="33">
        <f>TRUNC(R22*$S$18,3)</f>
        <v>7.14</v>
      </c>
      <c r="T22" s="1">
        <v>35</v>
      </c>
      <c r="U22" s="100">
        <f>T22*S22</f>
        <v>249.89999999999998</v>
      </c>
    </row>
    <row r="23" spans="1:21" ht="12.75" customHeight="1" outlineLevel="1">
      <c r="A23" s="45" t="s">
        <v>35</v>
      </c>
      <c r="B23" s="32">
        <v>7761</v>
      </c>
      <c r="C23" s="12" t="s">
        <v>12</v>
      </c>
      <c r="D23" s="15" t="s">
        <v>108</v>
      </c>
      <c r="E23" s="14" t="s">
        <v>82</v>
      </c>
      <c r="F23" s="28">
        <f>O23</f>
        <v>119</v>
      </c>
      <c r="G23" s="28">
        <v>74.98</v>
      </c>
      <c r="H23" s="11">
        <v>8.32</v>
      </c>
      <c r="I23" s="13">
        <f t="shared" si="1"/>
        <v>83.300000000000011</v>
      </c>
      <c r="J23" s="42">
        <f t="shared" si="2"/>
        <v>9912.7000000000007</v>
      </c>
      <c r="K23" s="22"/>
      <c r="L23" s="94" t="s">
        <v>137</v>
      </c>
      <c r="M23" s="94"/>
      <c r="N23" s="92" t="s">
        <v>82</v>
      </c>
      <c r="O23" s="33">
        <v>119</v>
      </c>
      <c r="P23" s="90">
        <f>0.4*2</f>
        <v>0.8</v>
      </c>
      <c r="Q23" s="90">
        <f t="shared" ref="Q23:Q25" si="3">TRUNC(O23*P23,3)</f>
        <v>95.2</v>
      </c>
      <c r="R23" s="90">
        <v>1.5</v>
      </c>
      <c r="S23" s="90">
        <f t="shared" ref="S23:S25" si="4">TRUNC(Q23*R23,3)</f>
        <v>142.80000000000001</v>
      </c>
    </row>
    <row r="24" spans="1:21" ht="12.75" customHeight="1" outlineLevel="1">
      <c r="A24" s="45" t="s">
        <v>36</v>
      </c>
      <c r="B24" s="32">
        <v>73724</v>
      </c>
      <c r="C24" s="12" t="s">
        <v>12</v>
      </c>
      <c r="D24" s="15" t="s">
        <v>109</v>
      </c>
      <c r="E24" s="14" t="s">
        <v>82</v>
      </c>
      <c r="F24" s="28">
        <f>F23</f>
        <v>119</v>
      </c>
      <c r="G24" s="28">
        <v>6.27</v>
      </c>
      <c r="H24" s="28">
        <v>11.64</v>
      </c>
      <c r="I24" s="13">
        <f t="shared" si="1"/>
        <v>17.91</v>
      </c>
      <c r="J24" s="42">
        <f t="shared" si="2"/>
        <v>2131.29</v>
      </c>
      <c r="K24" s="22"/>
      <c r="L24" s="94" t="s">
        <v>136</v>
      </c>
      <c r="M24" s="94"/>
      <c r="N24" s="92" t="s">
        <v>82</v>
      </c>
      <c r="O24" s="33">
        <v>0</v>
      </c>
      <c r="P24" s="90">
        <f>0.6*2</f>
        <v>1.2</v>
      </c>
      <c r="Q24" s="90">
        <f t="shared" si="3"/>
        <v>0</v>
      </c>
      <c r="R24" s="90">
        <v>1.6</v>
      </c>
      <c r="S24" s="90">
        <f t="shared" si="4"/>
        <v>0</v>
      </c>
    </row>
    <row r="25" spans="1:21" ht="12.75" customHeight="1" outlineLevel="1">
      <c r="A25" s="45" t="s">
        <v>37</v>
      </c>
      <c r="B25" s="32">
        <v>7762</v>
      </c>
      <c r="C25" s="12" t="s">
        <v>12</v>
      </c>
      <c r="D25" s="15" t="s">
        <v>110</v>
      </c>
      <c r="E25" s="14" t="s">
        <v>82</v>
      </c>
      <c r="F25" s="28">
        <f>O24</f>
        <v>0</v>
      </c>
      <c r="G25" s="28">
        <v>129.63999999999999</v>
      </c>
      <c r="H25" s="11">
        <v>14.39</v>
      </c>
      <c r="I25" s="13">
        <f t="shared" si="1"/>
        <v>144.02999999999997</v>
      </c>
      <c r="J25" s="42">
        <f t="shared" si="2"/>
        <v>0</v>
      </c>
      <c r="K25" s="22"/>
      <c r="L25" s="94" t="s">
        <v>178</v>
      </c>
      <c r="M25" s="96"/>
      <c r="N25" s="92" t="s">
        <v>82</v>
      </c>
      <c r="O25" s="33">
        <v>0</v>
      </c>
      <c r="P25" s="98">
        <v>1.6</v>
      </c>
      <c r="Q25" s="90">
        <f t="shared" si="3"/>
        <v>0</v>
      </c>
      <c r="R25" s="98">
        <v>1.6</v>
      </c>
      <c r="S25" s="90">
        <f t="shared" si="4"/>
        <v>0</v>
      </c>
    </row>
    <row r="26" spans="1:21" ht="12.75" customHeight="1" outlineLevel="1">
      <c r="A26" s="45" t="s">
        <v>38</v>
      </c>
      <c r="B26" s="32">
        <v>73722</v>
      </c>
      <c r="C26" s="12" t="s">
        <v>12</v>
      </c>
      <c r="D26" s="15" t="s">
        <v>111</v>
      </c>
      <c r="E26" s="14" t="s">
        <v>82</v>
      </c>
      <c r="F26" s="28">
        <f>F25</f>
        <v>0</v>
      </c>
      <c r="G26" s="28">
        <v>12.21</v>
      </c>
      <c r="H26" s="11">
        <v>22.64</v>
      </c>
      <c r="I26" s="13">
        <f t="shared" si="1"/>
        <v>34.85</v>
      </c>
      <c r="J26" s="42">
        <f t="shared" si="2"/>
        <v>0</v>
      </c>
      <c r="K26" s="22"/>
      <c r="L26" s="94"/>
      <c r="M26" s="94"/>
      <c r="N26" s="92"/>
      <c r="O26" s="90"/>
      <c r="P26" s="90"/>
      <c r="Q26" s="90"/>
      <c r="R26" s="99"/>
      <c r="S26" s="99"/>
    </row>
    <row r="27" spans="1:21" ht="12.75" customHeight="1" outlineLevel="1">
      <c r="A27" s="45" t="s">
        <v>39</v>
      </c>
      <c r="B27" s="32">
        <v>7762</v>
      </c>
      <c r="C27" s="12" t="s">
        <v>12</v>
      </c>
      <c r="D27" s="15" t="s">
        <v>176</v>
      </c>
      <c r="E27" s="14" t="s">
        <v>82</v>
      </c>
      <c r="F27" s="28">
        <f>O26</f>
        <v>0</v>
      </c>
      <c r="G27" s="28">
        <v>129.63999999999999</v>
      </c>
      <c r="H27" s="11">
        <v>14.39</v>
      </c>
      <c r="I27" s="13">
        <f t="shared" ref="I27:I28" si="5">H27+G27</f>
        <v>144.02999999999997</v>
      </c>
      <c r="J27" s="42">
        <f t="shared" ref="J27:J28" si="6">TRUNC(F27*I27,2)</f>
        <v>0</v>
      </c>
      <c r="K27" s="22"/>
      <c r="L27" s="95" t="s">
        <v>138</v>
      </c>
      <c r="M27" s="96"/>
      <c r="N27" s="97" t="s">
        <v>48</v>
      </c>
      <c r="O27" s="98"/>
      <c r="P27" s="98"/>
      <c r="Q27" s="98"/>
      <c r="R27" s="98">
        <f>SUM(R28:R31)</f>
        <v>14.954000000000001</v>
      </c>
      <c r="S27" s="33">
        <f>S18-R27</f>
        <v>127.846</v>
      </c>
    </row>
    <row r="28" spans="1:21" ht="12.75" customHeight="1" outlineLevel="1">
      <c r="A28" s="45" t="s">
        <v>49</v>
      </c>
      <c r="B28" s="32">
        <v>73722</v>
      </c>
      <c r="C28" s="12" t="s">
        <v>12</v>
      </c>
      <c r="D28" s="15" t="s">
        <v>177</v>
      </c>
      <c r="E28" s="14" t="s">
        <v>82</v>
      </c>
      <c r="F28" s="28">
        <f>F27</f>
        <v>0</v>
      </c>
      <c r="G28" s="28">
        <v>12.21</v>
      </c>
      <c r="H28" s="11">
        <v>22.64</v>
      </c>
      <c r="I28" s="13">
        <f t="shared" si="5"/>
        <v>34.85</v>
      </c>
      <c r="J28" s="42">
        <f t="shared" si="6"/>
        <v>0</v>
      </c>
      <c r="K28" s="22"/>
      <c r="L28" s="94" t="s">
        <v>137</v>
      </c>
      <c r="M28" s="94"/>
      <c r="N28" s="92"/>
      <c r="O28" s="90">
        <f>O23</f>
        <v>119</v>
      </c>
      <c r="P28" s="90"/>
      <c r="Q28" s="90"/>
      <c r="R28" s="99">
        <f>TRUNC((((3.1416*0.4*0.4)/4)*O28),3)</f>
        <v>14.954000000000001</v>
      </c>
      <c r="S28" s="99">
        <f>S23-R28</f>
        <v>127.846</v>
      </c>
    </row>
    <row r="29" spans="1:21" ht="12.75" customHeight="1" outlineLevel="1">
      <c r="A29" s="45" t="s">
        <v>174</v>
      </c>
      <c r="B29" s="32" t="s">
        <v>131</v>
      </c>
      <c r="C29" s="12" t="s">
        <v>12</v>
      </c>
      <c r="D29" s="15" t="s">
        <v>123</v>
      </c>
      <c r="E29" s="14" t="s">
        <v>10</v>
      </c>
      <c r="F29" s="28">
        <f>S25</f>
        <v>0</v>
      </c>
      <c r="G29" s="28">
        <v>4.01</v>
      </c>
      <c r="H29" s="11">
        <v>4</v>
      </c>
      <c r="I29" s="13">
        <f t="shared" si="1"/>
        <v>8.01</v>
      </c>
      <c r="J29" s="42">
        <f t="shared" si="2"/>
        <v>0</v>
      </c>
      <c r="K29" s="22"/>
      <c r="L29" s="94" t="s">
        <v>136</v>
      </c>
      <c r="M29" s="94"/>
      <c r="N29" s="92"/>
      <c r="O29" s="90">
        <f t="shared" ref="O29" si="7">O24</f>
        <v>0</v>
      </c>
      <c r="P29" s="90"/>
      <c r="Q29" s="90"/>
      <c r="R29" s="99">
        <f>TRUNC((((3.1416*0.6*0.6)/4)*O29),3)</f>
        <v>0</v>
      </c>
      <c r="S29" s="99">
        <f>S24-R29</f>
        <v>0</v>
      </c>
    </row>
    <row r="30" spans="1:21" ht="12.75" customHeight="1" outlineLevel="1">
      <c r="A30" s="45" t="s">
        <v>175</v>
      </c>
      <c r="B30" s="32" t="s">
        <v>182</v>
      </c>
      <c r="C30" s="12" t="s">
        <v>12</v>
      </c>
      <c r="D30" s="15" t="s">
        <v>183</v>
      </c>
      <c r="E30" s="14" t="s">
        <v>94</v>
      </c>
      <c r="F30" s="28">
        <f>M30</f>
        <v>0</v>
      </c>
      <c r="G30" s="28">
        <v>407.45</v>
      </c>
      <c r="H30" s="11">
        <v>407.43</v>
      </c>
      <c r="I30" s="13">
        <f t="shared" ref="I30" si="8">H30+G30</f>
        <v>814.88</v>
      </c>
      <c r="J30" s="42">
        <f t="shared" ref="J30" si="9">TRUNC(F30*I30,2)</f>
        <v>0</v>
      </c>
      <c r="K30" s="22"/>
      <c r="L30" s="82" t="s">
        <v>180</v>
      </c>
      <c r="M30" s="85">
        <v>0</v>
      </c>
      <c r="N30" s="92"/>
      <c r="O30" s="90"/>
      <c r="P30" s="90"/>
      <c r="Q30" s="90"/>
      <c r="R30" s="99"/>
      <c r="S30" s="99"/>
    </row>
    <row r="31" spans="1:21" ht="12.75" customHeight="1" outlineLevel="1">
      <c r="A31" s="45" t="s">
        <v>181</v>
      </c>
      <c r="B31" s="32" t="s">
        <v>207</v>
      </c>
      <c r="C31" s="12" t="s">
        <v>12</v>
      </c>
      <c r="D31" s="15" t="s">
        <v>112</v>
      </c>
      <c r="E31" s="14" t="s">
        <v>94</v>
      </c>
      <c r="F31" s="28">
        <f>M31</f>
        <v>2</v>
      </c>
      <c r="G31" s="28">
        <v>940.31</v>
      </c>
      <c r="H31" s="11">
        <v>940.3</v>
      </c>
      <c r="I31" s="13">
        <f t="shared" si="1"/>
        <v>1880.61</v>
      </c>
      <c r="J31" s="42">
        <f t="shared" si="2"/>
        <v>3761.22</v>
      </c>
      <c r="K31" s="22"/>
      <c r="L31" s="1" t="s">
        <v>179</v>
      </c>
      <c r="M31" s="7">
        <v>2</v>
      </c>
      <c r="N31" s="92"/>
      <c r="O31" s="90">
        <f>O25</f>
        <v>0</v>
      </c>
      <c r="P31" s="90"/>
      <c r="Q31" s="90"/>
      <c r="R31" s="99">
        <f>TRUNC((((3.1416*0.8*0.8)/4)*O31),3)</f>
        <v>0</v>
      </c>
      <c r="S31" s="99">
        <f>S25-R31</f>
        <v>0</v>
      </c>
    </row>
    <row r="32" spans="1:21" ht="12" customHeight="1" outlineLevel="1">
      <c r="A32" s="43" t="s">
        <v>27</v>
      </c>
      <c r="B32" s="17"/>
      <c r="C32" s="17"/>
      <c r="D32" s="18"/>
      <c r="E32" s="18"/>
      <c r="F32" s="19"/>
      <c r="G32" s="19"/>
      <c r="H32" s="19"/>
      <c r="I32" s="18"/>
      <c r="J32" s="44">
        <f>SUM(J18:J31)</f>
        <v>20671.530000000002</v>
      </c>
      <c r="K32" s="22"/>
      <c r="L32" s="82"/>
      <c r="M32" s="85"/>
      <c r="N32" s="85"/>
      <c r="O32" s="85"/>
      <c r="P32" s="82"/>
      <c r="Q32" s="82"/>
      <c r="R32" s="82"/>
    </row>
    <row r="33" spans="1:18" ht="8.25" customHeight="1" outlineLevel="1">
      <c r="A33" s="43"/>
      <c r="B33" s="17"/>
      <c r="C33" s="17"/>
      <c r="D33" s="18"/>
      <c r="E33" s="18"/>
      <c r="F33" s="19"/>
      <c r="G33" s="19"/>
      <c r="H33" s="19"/>
      <c r="I33" s="18"/>
      <c r="J33" s="44"/>
      <c r="K33" s="22"/>
      <c r="L33" s="82"/>
      <c r="M33" s="85"/>
      <c r="N33" s="85"/>
      <c r="O33" s="85"/>
      <c r="P33" s="82"/>
      <c r="Q33" s="82"/>
      <c r="R33" s="82"/>
    </row>
    <row r="34" spans="1:18" ht="25.5" customHeight="1">
      <c r="A34" s="131">
        <v>3</v>
      </c>
      <c r="B34" s="132"/>
      <c r="C34" s="132"/>
      <c r="D34" s="133" t="s">
        <v>113</v>
      </c>
      <c r="E34" s="133"/>
      <c r="F34" s="134"/>
      <c r="G34" s="134"/>
      <c r="H34" s="135"/>
      <c r="I34" s="133"/>
      <c r="J34" s="136">
        <f>J45</f>
        <v>80514.2</v>
      </c>
      <c r="K34" s="22"/>
      <c r="L34" s="8" t="s">
        <v>64</v>
      </c>
      <c r="M34" s="8" t="s">
        <v>65</v>
      </c>
      <c r="N34" s="8" t="s">
        <v>63</v>
      </c>
      <c r="O34" s="8" t="s">
        <v>66</v>
      </c>
      <c r="P34" s="8" t="s">
        <v>67</v>
      </c>
      <c r="Q34" s="8" t="s">
        <v>69</v>
      </c>
      <c r="R34" s="8" t="s">
        <v>68</v>
      </c>
    </row>
    <row r="35" spans="1:18" outlineLevel="1">
      <c r="A35" s="45" t="s">
        <v>9</v>
      </c>
      <c r="B35" s="12" t="s">
        <v>103</v>
      </c>
      <c r="C35" s="12" t="s">
        <v>12</v>
      </c>
      <c r="D35" s="15" t="s">
        <v>104</v>
      </c>
      <c r="E35" s="14" t="s">
        <v>10</v>
      </c>
      <c r="F35" s="28">
        <f>P35</f>
        <v>715.12</v>
      </c>
      <c r="G35" s="28">
        <v>4.7300000000000004</v>
      </c>
      <c r="H35" s="11">
        <v>0.83</v>
      </c>
      <c r="I35" s="13">
        <f t="shared" ref="I35:I44" si="10">H35+G35</f>
        <v>5.5600000000000005</v>
      </c>
      <c r="J35" s="42">
        <f>TRUNC((F35*I35),2)</f>
        <v>3976.06</v>
      </c>
      <c r="K35" s="22"/>
      <c r="L35" s="11"/>
      <c r="M35" s="11"/>
      <c r="N35" s="11"/>
      <c r="O35" s="11"/>
      <c r="P35" s="33">
        <v>715.12</v>
      </c>
      <c r="Q35" s="11"/>
      <c r="R35" s="11"/>
    </row>
    <row r="36" spans="1:18" outlineLevel="1">
      <c r="A36" s="45" t="s">
        <v>18</v>
      </c>
      <c r="B36" s="32" t="s">
        <v>47</v>
      </c>
      <c r="C36" s="12" t="s">
        <v>12</v>
      </c>
      <c r="D36" s="15" t="s">
        <v>105</v>
      </c>
      <c r="E36" s="14" t="s">
        <v>10</v>
      </c>
      <c r="F36" s="28">
        <f>P36</f>
        <v>109.18</v>
      </c>
      <c r="G36" s="28">
        <v>2.11</v>
      </c>
      <c r="H36" s="11">
        <v>0.37</v>
      </c>
      <c r="I36" s="13">
        <f t="shared" si="10"/>
        <v>2.48</v>
      </c>
      <c r="J36" s="42">
        <f t="shared" ref="J36:J44" si="11">TRUNC((F36*I36),2)</f>
        <v>270.76</v>
      </c>
      <c r="K36" s="22"/>
      <c r="L36" s="11"/>
      <c r="M36" s="11"/>
      <c r="N36" s="11"/>
      <c r="O36" s="11"/>
      <c r="P36" s="31">
        <v>109.18</v>
      </c>
      <c r="Q36" s="11"/>
      <c r="R36" s="33"/>
    </row>
    <row r="37" spans="1:18" outlineLevel="1">
      <c r="A37" s="45" t="s">
        <v>41</v>
      </c>
      <c r="B37" s="12" t="s">
        <v>106</v>
      </c>
      <c r="C37" s="12" t="s">
        <v>12</v>
      </c>
      <c r="D37" s="15" t="s">
        <v>107</v>
      </c>
      <c r="E37" s="14" t="s">
        <v>10</v>
      </c>
      <c r="F37" s="28">
        <f>P37</f>
        <v>109.18</v>
      </c>
      <c r="G37" s="28">
        <v>4.46</v>
      </c>
      <c r="H37" s="11">
        <v>0.78</v>
      </c>
      <c r="I37" s="13">
        <f t="shared" si="10"/>
        <v>5.24</v>
      </c>
      <c r="J37" s="42">
        <f t="shared" si="11"/>
        <v>572.1</v>
      </c>
      <c r="K37" s="22"/>
      <c r="L37" s="11"/>
      <c r="M37" s="11"/>
      <c r="N37" s="11"/>
      <c r="O37" s="11"/>
      <c r="P37" s="33">
        <f>P36</f>
        <v>109.18</v>
      </c>
      <c r="Q37" s="11"/>
      <c r="R37" s="11"/>
    </row>
    <row r="38" spans="1:18" outlineLevel="1">
      <c r="A38" s="45" t="s">
        <v>42</v>
      </c>
      <c r="B38" s="32">
        <v>72961</v>
      </c>
      <c r="C38" s="12" t="s">
        <v>12</v>
      </c>
      <c r="D38" s="15" t="s">
        <v>40</v>
      </c>
      <c r="E38" s="14" t="s">
        <v>13</v>
      </c>
      <c r="F38" s="28">
        <f>N38</f>
        <v>1328.3999999999999</v>
      </c>
      <c r="G38" s="28">
        <v>1.35</v>
      </c>
      <c r="H38" s="11">
        <v>0.14000000000000001</v>
      </c>
      <c r="I38" s="13">
        <f t="shared" si="10"/>
        <v>1.4900000000000002</v>
      </c>
      <c r="J38" s="42">
        <f t="shared" si="11"/>
        <v>1979.31</v>
      </c>
      <c r="K38" s="22"/>
      <c r="L38" s="11">
        <f>L43</f>
        <v>162</v>
      </c>
      <c r="M38" s="11">
        <f>M43+0.5</f>
        <v>8.1999999999999993</v>
      </c>
      <c r="N38" s="33">
        <f>M38*L38</f>
        <v>1328.3999999999999</v>
      </c>
      <c r="O38" s="11"/>
      <c r="P38" s="11"/>
      <c r="Q38" s="11"/>
      <c r="R38" s="11"/>
    </row>
    <row r="39" spans="1:18" outlineLevel="1">
      <c r="A39" s="45" t="s">
        <v>43</v>
      </c>
      <c r="B39" s="32">
        <v>73710</v>
      </c>
      <c r="C39" s="12" t="s">
        <v>12</v>
      </c>
      <c r="D39" s="15" t="s">
        <v>114</v>
      </c>
      <c r="E39" s="14" t="s">
        <v>10</v>
      </c>
      <c r="F39" s="28">
        <f>P39</f>
        <v>190.75</v>
      </c>
      <c r="G39" s="28">
        <v>89.67</v>
      </c>
      <c r="H39" s="11">
        <v>9.9600000000000009</v>
      </c>
      <c r="I39" s="13">
        <f t="shared" si="10"/>
        <v>99.63</v>
      </c>
      <c r="J39" s="42">
        <f t="shared" si="11"/>
        <v>19004.419999999998</v>
      </c>
      <c r="K39" s="22"/>
      <c r="L39" s="11">
        <f>L43</f>
        <v>162</v>
      </c>
      <c r="M39" s="11">
        <f>M40</f>
        <v>7.8500000000000005</v>
      </c>
      <c r="N39" s="11">
        <f>M39*L39</f>
        <v>1271.7</v>
      </c>
      <c r="O39" s="11">
        <v>0.15</v>
      </c>
      <c r="P39" s="33">
        <f>TRUNC(O39*N39,2)</f>
        <v>190.75</v>
      </c>
      <c r="Q39" s="11"/>
      <c r="R39" s="11"/>
    </row>
    <row r="40" spans="1:18" outlineLevel="1">
      <c r="A40" s="45" t="s">
        <v>44</v>
      </c>
      <c r="B40" s="32">
        <v>72887</v>
      </c>
      <c r="C40" s="12" t="s">
        <v>12</v>
      </c>
      <c r="D40" s="15" t="s">
        <v>153</v>
      </c>
      <c r="E40" s="14" t="s">
        <v>224</v>
      </c>
      <c r="F40" s="28">
        <f>R40</f>
        <v>6676.25</v>
      </c>
      <c r="G40" s="28">
        <v>0.77</v>
      </c>
      <c r="H40" s="11">
        <v>0.12</v>
      </c>
      <c r="I40" s="13">
        <f t="shared" si="10"/>
        <v>0.89</v>
      </c>
      <c r="J40" s="42">
        <f t="shared" si="11"/>
        <v>5941.86</v>
      </c>
      <c r="K40" s="22"/>
      <c r="L40" s="11">
        <f>L43</f>
        <v>162</v>
      </c>
      <c r="M40" s="11">
        <f>M43+O40</f>
        <v>7.8500000000000005</v>
      </c>
      <c r="N40" s="11">
        <f>M40*L40</f>
        <v>1271.7</v>
      </c>
      <c r="O40" s="11">
        <v>0.15</v>
      </c>
      <c r="P40" s="33">
        <f>TRUNC(O40*N40,2)</f>
        <v>190.75</v>
      </c>
      <c r="Q40" s="11">
        <v>35</v>
      </c>
      <c r="R40" s="33">
        <f>TRUNC(Q40*P40,2)</f>
        <v>6676.25</v>
      </c>
    </row>
    <row r="41" spans="1:18" outlineLevel="1">
      <c r="A41" s="45" t="s">
        <v>146</v>
      </c>
      <c r="B41" s="12">
        <v>72945</v>
      </c>
      <c r="C41" s="12" t="s">
        <v>12</v>
      </c>
      <c r="D41" s="15" t="s">
        <v>115</v>
      </c>
      <c r="E41" s="14" t="s">
        <v>13</v>
      </c>
      <c r="F41" s="28">
        <f>N41</f>
        <v>1279.8</v>
      </c>
      <c r="G41" s="28">
        <v>3.25</v>
      </c>
      <c r="H41" s="11">
        <v>0.34</v>
      </c>
      <c r="I41" s="13">
        <f t="shared" si="10"/>
        <v>3.59</v>
      </c>
      <c r="J41" s="42">
        <f t="shared" si="11"/>
        <v>4594.4799999999996</v>
      </c>
      <c r="K41" s="22"/>
      <c r="L41" s="11">
        <f>L43</f>
        <v>162</v>
      </c>
      <c r="M41" s="11">
        <f>M43+0.2</f>
        <v>7.9</v>
      </c>
      <c r="N41" s="33">
        <f>M41*L41</f>
        <v>1279.8</v>
      </c>
      <c r="O41" s="11"/>
      <c r="P41" s="31">
        <f>P40</f>
        <v>190.75</v>
      </c>
      <c r="Q41" s="11"/>
      <c r="R41" s="33"/>
    </row>
    <row r="42" spans="1:18" outlineLevel="1">
      <c r="A42" s="45" t="s">
        <v>147</v>
      </c>
      <c r="B42" s="12">
        <v>72942</v>
      </c>
      <c r="C42" s="12" t="s">
        <v>12</v>
      </c>
      <c r="D42" s="15" t="s">
        <v>116</v>
      </c>
      <c r="E42" s="14" t="s">
        <v>13</v>
      </c>
      <c r="F42" s="28">
        <f>N42</f>
        <v>1263.5999999999999</v>
      </c>
      <c r="G42" s="28">
        <v>1.19</v>
      </c>
      <c r="H42" s="11">
        <v>0.12</v>
      </c>
      <c r="I42" s="13">
        <f t="shared" si="10"/>
        <v>1.31</v>
      </c>
      <c r="J42" s="42">
        <f t="shared" si="11"/>
        <v>1655.31</v>
      </c>
      <c r="K42" s="22"/>
      <c r="L42" s="11">
        <f>L43</f>
        <v>162</v>
      </c>
      <c r="M42" s="11">
        <f>M43+0.1</f>
        <v>7.8</v>
      </c>
      <c r="N42" s="33">
        <f t="shared" ref="N42:N44" si="12">TRUNC(M42*L42,2)</f>
        <v>1263.5999999999999</v>
      </c>
      <c r="O42" s="11"/>
      <c r="P42" s="11"/>
      <c r="Q42" s="11"/>
      <c r="R42" s="11"/>
    </row>
    <row r="43" spans="1:18" outlineLevel="1">
      <c r="A43" s="45" t="s">
        <v>148</v>
      </c>
      <c r="B43" s="12">
        <v>1520</v>
      </c>
      <c r="C43" s="12" t="s">
        <v>12</v>
      </c>
      <c r="D43" s="15" t="s">
        <v>208</v>
      </c>
      <c r="E43" s="14" t="s">
        <v>10</v>
      </c>
      <c r="F43" s="28">
        <f>P43</f>
        <v>62.37</v>
      </c>
      <c r="G43" s="28">
        <v>593.54999999999995</v>
      </c>
      <c r="H43" s="11">
        <v>65.94</v>
      </c>
      <c r="I43" s="13">
        <f t="shared" si="10"/>
        <v>659.49</v>
      </c>
      <c r="J43" s="42">
        <f t="shared" si="11"/>
        <v>41132.39</v>
      </c>
      <c r="K43" s="22"/>
      <c r="L43" s="11">
        <f>B6</f>
        <v>162</v>
      </c>
      <c r="M43" s="11">
        <f>N43/L43</f>
        <v>7.7</v>
      </c>
      <c r="N43" s="11">
        <f>B7</f>
        <v>1247.4000000000001</v>
      </c>
      <c r="O43" s="11">
        <v>0.05</v>
      </c>
      <c r="P43" s="33">
        <f>TRUNC(O43*N43,2)</f>
        <v>62.37</v>
      </c>
      <c r="Q43" s="11"/>
      <c r="R43" s="11"/>
    </row>
    <row r="44" spans="1:18" outlineLevel="1">
      <c r="A44" s="45" t="s">
        <v>149</v>
      </c>
      <c r="B44" s="32">
        <v>72887</v>
      </c>
      <c r="C44" s="12" t="s">
        <v>12</v>
      </c>
      <c r="D44" s="15" t="s">
        <v>211</v>
      </c>
      <c r="E44" s="14" t="s">
        <v>224</v>
      </c>
      <c r="F44" s="28">
        <f>R44</f>
        <v>1559</v>
      </c>
      <c r="G44" s="28">
        <v>0.77</v>
      </c>
      <c r="H44" s="11">
        <v>0.12</v>
      </c>
      <c r="I44" s="13">
        <f t="shared" si="10"/>
        <v>0.89</v>
      </c>
      <c r="J44" s="42">
        <f t="shared" si="11"/>
        <v>1387.51</v>
      </c>
      <c r="K44" s="22"/>
      <c r="L44" s="11">
        <f t="shared" ref="L44:M44" si="13">L43</f>
        <v>162</v>
      </c>
      <c r="M44" s="11">
        <f t="shared" si="13"/>
        <v>7.7</v>
      </c>
      <c r="N44" s="11">
        <f t="shared" si="12"/>
        <v>1247.4000000000001</v>
      </c>
      <c r="O44" s="31">
        <f>O43</f>
        <v>0.05</v>
      </c>
      <c r="P44" s="31">
        <f>O44*N44</f>
        <v>62.370000000000005</v>
      </c>
      <c r="Q44" s="11">
        <v>25</v>
      </c>
      <c r="R44" s="33">
        <f>TRUNC(Q44*P44)</f>
        <v>1559</v>
      </c>
    </row>
    <row r="45" spans="1:18" ht="12" customHeight="1" outlineLevel="1">
      <c r="A45" s="43" t="s">
        <v>27</v>
      </c>
      <c r="B45" s="17"/>
      <c r="C45" s="17"/>
      <c r="D45" s="18"/>
      <c r="E45" s="18"/>
      <c r="F45" s="19"/>
      <c r="G45" s="19"/>
      <c r="H45" s="19"/>
      <c r="I45" s="18"/>
      <c r="J45" s="44">
        <f>SUM(J35:J44)</f>
        <v>80514.2</v>
      </c>
      <c r="K45" s="22"/>
      <c r="L45" s="34"/>
      <c r="M45" s="3"/>
      <c r="N45" s="3"/>
      <c r="O45" s="3"/>
      <c r="P45" s="3"/>
      <c r="Q45" s="3"/>
      <c r="R45" s="35"/>
    </row>
    <row r="46" spans="1:18" ht="12" customHeight="1" outlineLevel="1">
      <c r="A46" s="43"/>
      <c r="B46" s="17"/>
      <c r="C46" s="17"/>
      <c r="D46" s="18"/>
      <c r="E46" s="18"/>
      <c r="F46" s="19"/>
      <c r="G46" s="19"/>
      <c r="H46" s="19"/>
      <c r="I46" s="18"/>
      <c r="J46" s="44"/>
      <c r="K46" s="22"/>
      <c r="L46" s="34"/>
      <c r="M46" s="3"/>
      <c r="N46" s="3"/>
      <c r="O46" s="3"/>
      <c r="P46" s="3"/>
      <c r="Q46" s="3"/>
      <c r="R46" s="35"/>
    </row>
    <row r="47" spans="1:18" ht="25.5" customHeight="1">
      <c r="A47" s="131">
        <v>4</v>
      </c>
      <c r="B47" s="132"/>
      <c r="C47" s="132"/>
      <c r="D47" s="133" t="s">
        <v>172</v>
      </c>
      <c r="E47" s="133"/>
      <c r="F47" s="134"/>
      <c r="G47" s="134"/>
      <c r="H47" s="135"/>
      <c r="I47" s="133"/>
      <c r="J47" s="136">
        <f>J54</f>
        <v>0</v>
      </c>
      <c r="K47" s="22"/>
      <c r="L47" s="8" t="s">
        <v>64</v>
      </c>
      <c r="M47" s="8" t="s">
        <v>65</v>
      </c>
      <c r="N47" s="8" t="s">
        <v>63</v>
      </c>
      <c r="O47" s="8" t="s">
        <v>66</v>
      </c>
      <c r="P47" s="8" t="s">
        <v>67</v>
      </c>
      <c r="Q47" s="8" t="s">
        <v>69</v>
      </c>
      <c r="R47" s="8" t="s">
        <v>68</v>
      </c>
    </row>
    <row r="48" spans="1:18" outlineLevel="1">
      <c r="A48" s="45" t="s">
        <v>11</v>
      </c>
      <c r="B48" s="12" t="s">
        <v>169</v>
      </c>
      <c r="C48" s="12" t="s">
        <v>12</v>
      </c>
      <c r="D48" s="15" t="s">
        <v>170</v>
      </c>
      <c r="E48" s="14" t="s">
        <v>13</v>
      </c>
      <c r="F48" s="28">
        <f>N48</f>
        <v>0</v>
      </c>
      <c r="G48" s="28">
        <v>0.78</v>
      </c>
      <c r="H48" s="11">
        <v>0.08</v>
      </c>
      <c r="I48" s="13">
        <f t="shared" ref="I48:I53" si="14">H48+G48</f>
        <v>0.86</v>
      </c>
      <c r="J48" s="42">
        <f t="shared" ref="J48:J53" si="15">TRUNC(F48*I48,2)</f>
        <v>0</v>
      </c>
      <c r="K48" s="22"/>
      <c r="L48" s="11">
        <v>0</v>
      </c>
      <c r="M48" s="11">
        <v>0</v>
      </c>
      <c r="N48" s="33">
        <f>M48*L48</f>
        <v>0</v>
      </c>
      <c r="O48" s="31"/>
      <c r="P48" s="31"/>
      <c r="Q48" s="11"/>
      <c r="R48" s="11"/>
    </row>
    <row r="49" spans="1:18" outlineLevel="1">
      <c r="A49" s="45" t="s">
        <v>14</v>
      </c>
      <c r="B49" s="12">
        <v>72942</v>
      </c>
      <c r="C49" s="12" t="s">
        <v>12</v>
      </c>
      <c r="D49" s="15" t="s">
        <v>171</v>
      </c>
      <c r="E49" s="14" t="s">
        <v>13</v>
      </c>
      <c r="F49" s="28">
        <f>N49</f>
        <v>0</v>
      </c>
      <c r="G49" s="28">
        <v>1.19</v>
      </c>
      <c r="H49" s="11">
        <v>0.12</v>
      </c>
      <c r="I49" s="13">
        <f t="shared" si="14"/>
        <v>1.31</v>
      </c>
      <c r="J49" s="42">
        <f t="shared" si="15"/>
        <v>0</v>
      </c>
      <c r="K49" s="22"/>
      <c r="L49" s="11">
        <f>L48</f>
        <v>0</v>
      </c>
      <c r="M49" s="11">
        <f>M48</f>
        <v>0</v>
      </c>
      <c r="N49" s="33">
        <f>M49*L49</f>
        <v>0</v>
      </c>
      <c r="O49" s="31"/>
      <c r="P49" s="31"/>
      <c r="Q49" s="31"/>
      <c r="R49" s="31"/>
    </row>
    <row r="50" spans="1:18" outlineLevel="1">
      <c r="A50" s="45" t="s">
        <v>15</v>
      </c>
      <c r="B50" s="12">
        <v>1520</v>
      </c>
      <c r="C50" s="12" t="s">
        <v>12</v>
      </c>
      <c r="D50" s="15" t="s">
        <v>209</v>
      </c>
      <c r="E50" s="14" t="s">
        <v>10</v>
      </c>
      <c r="F50" s="28">
        <f>P50</f>
        <v>0</v>
      </c>
      <c r="G50" s="28">
        <v>593.54999999999995</v>
      </c>
      <c r="H50" s="11">
        <v>65.94</v>
      </c>
      <c r="I50" s="13">
        <f t="shared" si="14"/>
        <v>659.49</v>
      </c>
      <c r="J50" s="42">
        <f t="shared" si="15"/>
        <v>0</v>
      </c>
      <c r="K50" s="22"/>
      <c r="L50" s="11">
        <f>L49</f>
        <v>0</v>
      </c>
      <c r="M50" s="11">
        <f>M48</f>
        <v>0</v>
      </c>
      <c r="N50" s="33">
        <f>M50*L50</f>
        <v>0</v>
      </c>
      <c r="O50" s="159">
        <v>3.5000000000000003E-2</v>
      </c>
      <c r="P50" s="33">
        <f>TRUNC(O50*N50,2)</f>
        <v>0</v>
      </c>
      <c r="Q50" s="11"/>
      <c r="R50" s="11"/>
    </row>
    <row r="51" spans="1:18" outlineLevel="1">
      <c r="A51" s="45" t="s">
        <v>28</v>
      </c>
      <c r="B51" s="12">
        <v>72942</v>
      </c>
      <c r="C51" s="12" t="s">
        <v>12</v>
      </c>
      <c r="D51" s="15" t="s">
        <v>171</v>
      </c>
      <c r="E51" s="14" t="s">
        <v>13</v>
      </c>
      <c r="F51" s="28">
        <f>N51</f>
        <v>0</v>
      </c>
      <c r="G51" s="28">
        <v>1.19</v>
      </c>
      <c r="H51" s="11">
        <v>0.12</v>
      </c>
      <c r="I51" s="13">
        <f t="shared" si="14"/>
        <v>1.31</v>
      </c>
      <c r="J51" s="42">
        <f t="shared" si="15"/>
        <v>0</v>
      </c>
      <c r="K51" s="22"/>
      <c r="L51" s="11">
        <f>L48</f>
        <v>0</v>
      </c>
      <c r="M51" s="11">
        <f>M48</f>
        <v>0</v>
      </c>
      <c r="N51" s="33">
        <f>M51*L51</f>
        <v>0</v>
      </c>
      <c r="O51" s="11"/>
      <c r="P51" s="11"/>
      <c r="Q51" s="11"/>
      <c r="R51" s="11"/>
    </row>
    <row r="52" spans="1:18" outlineLevel="1">
      <c r="A52" s="45" t="s">
        <v>150</v>
      </c>
      <c r="B52" s="12">
        <v>1520</v>
      </c>
      <c r="C52" s="12" t="s">
        <v>12</v>
      </c>
      <c r="D52" s="15" t="s">
        <v>210</v>
      </c>
      <c r="E52" s="14" t="s">
        <v>10</v>
      </c>
      <c r="F52" s="28">
        <f>P52</f>
        <v>0</v>
      </c>
      <c r="G52" s="28">
        <v>593.54999999999995</v>
      </c>
      <c r="H52" s="11">
        <v>65.94</v>
      </c>
      <c r="I52" s="13">
        <f t="shared" si="14"/>
        <v>659.49</v>
      </c>
      <c r="J52" s="42">
        <f t="shared" si="15"/>
        <v>0</v>
      </c>
      <c r="K52" s="22"/>
      <c r="L52" s="11">
        <f>L51</f>
        <v>0</v>
      </c>
      <c r="M52" s="11">
        <f>M51</f>
        <v>0</v>
      </c>
      <c r="N52" s="11">
        <f>M52*L52</f>
        <v>0</v>
      </c>
      <c r="O52" s="11">
        <v>0.03</v>
      </c>
      <c r="P52" s="33">
        <f>TRUNC(O52*N52,2)</f>
        <v>0</v>
      </c>
      <c r="Q52" s="11"/>
      <c r="R52" s="11"/>
    </row>
    <row r="53" spans="1:18" outlineLevel="1">
      <c r="A53" s="45" t="s">
        <v>151</v>
      </c>
      <c r="B53" s="12">
        <v>72887</v>
      </c>
      <c r="C53" s="12" t="s">
        <v>12</v>
      </c>
      <c r="D53" s="15" t="s">
        <v>211</v>
      </c>
      <c r="E53" s="14" t="s">
        <v>224</v>
      </c>
      <c r="F53" s="28">
        <f>R53</f>
        <v>0</v>
      </c>
      <c r="G53" s="28">
        <v>0.77</v>
      </c>
      <c r="H53" s="11">
        <v>0.12</v>
      </c>
      <c r="I53" s="13">
        <f t="shared" si="14"/>
        <v>0.89</v>
      </c>
      <c r="J53" s="42">
        <f t="shared" si="15"/>
        <v>0</v>
      </c>
      <c r="K53" s="22"/>
      <c r="L53" s="11"/>
      <c r="M53" s="11"/>
      <c r="N53" s="11"/>
      <c r="O53" s="11"/>
      <c r="P53" s="11">
        <f>P52+P50</f>
        <v>0</v>
      </c>
      <c r="Q53" s="11">
        <f>Q44</f>
        <v>25</v>
      </c>
      <c r="R53" s="33">
        <f>TRUNC(Q53*P53,2)</f>
        <v>0</v>
      </c>
    </row>
    <row r="54" spans="1:18" ht="12" customHeight="1" outlineLevel="1">
      <c r="A54" s="43" t="s">
        <v>27</v>
      </c>
      <c r="B54" s="17"/>
      <c r="C54" s="17"/>
      <c r="D54" s="18"/>
      <c r="E54" s="18"/>
      <c r="F54" s="19"/>
      <c r="G54" s="19"/>
      <c r="H54" s="19"/>
      <c r="I54" s="18"/>
      <c r="J54" s="44">
        <f>SUM(J48:J53)</f>
        <v>0</v>
      </c>
      <c r="K54" s="22"/>
      <c r="L54" s="34"/>
      <c r="M54" s="3"/>
      <c r="N54" s="3"/>
      <c r="O54" s="3"/>
      <c r="P54" s="3"/>
      <c r="Q54" s="3"/>
      <c r="R54" s="35"/>
    </row>
    <row r="55" spans="1:18" ht="9" customHeight="1">
      <c r="A55" s="40"/>
      <c r="B55" s="10"/>
      <c r="C55" s="10"/>
      <c r="D55" s="16"/>
      <c r="E55" s="9"/>
      <c r="F55" s="27"/>
      <c r="G55" s="27"/>
      <c r="H55" s="11"/>
      <c r="I55" s="8"/>
      <c r="J55" s="41"/>
      <c r="K55" s="22"/>
      <c r="L55" s="34"/>
      <c r="M55" s="3"/>
      <c r="N55" s="3"/>
      <c r="O55" s="3"/>
      <c r="P55" s="3"/>
      <c r="Q55" s="3"/>
      <c r="R55" s="35"/>
    </row>
    <row r="56" spans="1:18" ht="25.5" customHeight="1">
      <c r="A56" s="131">
        <v>5</v>
      </c>
      <c r="B56" s="132"/>
      <c r="C56" s="132"/>
      <c r="D56" s="133" t="s">
        <v>46</v>
      </c>
      <c r="E56" s="133"/>
      <c r="F56" s="134"/>
      <c r="G56" s="134"/>
      <c r="H56" s="135"/>
      <c r="I56" s="133"/>
      <c r="J56" s="136">
        <f>J64</f>
        <v>16462.850000000002</v>
      </c>
      <c r="K56" s="22"/>
      <c r="L56" s="8" t="s">
        <v>64</v>
      </c>
      <c r="M56" s="8" t="s">
        <v>65</v>
      </c>
      <c r="N56" s="8" t="s">
        <v>63</v>
      </c>
      <c r="O56" s="8" t="s">
        <v>66</v>
      </c>
      <c r="P56" s="8" t="s">
        <v>67</v>
      </c>
      <c r="Q56" s="8" t="s">
        <v>69</v>
      </c>
      <c r="R56" s="8" t="s">
        <v>68</v>
      </c>
    </row>
    <row r="57" spans="1:18" ht="13.5" customHeight="1" outlineLevel="1">
      <c r="A57" s="45" t="s">
        <v>16</v>
      </c>
      <c r="B57" s="32">
        <v>5622</v>
      </c>
      <c r="C57" s="12" t="s">
        <v>12</v>
      </c>
      <c r="D57" s="15" t="s">
        <v>52</v>
      </c>
      <c r="E57" s="14" t="s">
        <v>13</v>
      </c>
      <c r="F57" s="28">
        <f>N57</f>
        <v>486</v>
      </c>
      <c r="G57" s="28">
        <v>0.97</v>
      </c>
      <c r="H57" s="11">
        <v>1.77</v>
      </c>
      <c r="I57" s="13">
        <f t="shared" ref="I57:I63" si="16">H57+G57</f>
        <v>2.74</v>
      </c>
      <c r="J57" s="42">
        <f t="shared" ref="J57:J63" si="17">TRUNC(F57*I57,2)</f>
        <v>1331.64</v>
      </c>
      <c r="K57" s="22"/>
      <c r="L57" s="11">
        <f>B6*2</f>
        <v>324</v>
      </c>
      <c r="M57" s="11">
        <v>1.5</v>
      </c>
      <c r="N57" s="33">
        <f>M57*L57</f>
        <v>486</v>
      </c>
      <c r="O57" s="11"/>
      <c r="P57" s="11"/>
      <c r="Q57" s="11"/>
      <c r="R57" s="11"/>
    </row>
    <row r="58" spans="1:18" ht="13.5" customHeight="1" outlineLevel="1">
      <c r="A58" s="45" t="s">
        <v>17</v>
      </c>
      <c r="B58" s="32" t="s">
        <v>50</v>
      </c>
      <c r="C58" s="12" t="s">
        <v>12</v>
      </c>
      <c r="D58" s="15" t="s">
        <v>53</v>
      </c>
      <c r="E58" s="14" t="s">
        <v>10</v>
      </c>
      <c r="F58" s="28">
        <f>P58</f>
        <v>24.3</v>
      </c>
      <c r="G58" s="28">
        <v>57.1</v>
      </c>
      <c r="H58" s="11">
        <v>19.010000000000002</v>
      </c>
      <c r="I58" s="13">
        <f t="shared" si="16"/>
        <v>76.11</v>
      </c>
      <c r="J58" s="42">
        <f t="shared" si="17"/>
        <v>1849.47</v>
      </c>
      <c r="K58" s="22"/>
      <c r="L58" s="11">
        <f>L57</f>
        <v>324</v>
      </c>
      <c r="M58" s="11">
        <f>M57</f>
        <v>1.5</v>
      </c>
      <c r="N58" s="11">
        <f>M58*L58</f>
        <v>486</v>
      </c>
      <c r="O58" s="11">
        <v>0.05</v>
      </c>
      <c r="P58" s="33">
        <f>TRUNC(O58*N58,2)</f>
        <v>24.3</v>
      </c>
      <c r="Q58" s="11"/>
      <c r="R58" s="11"/>
    </row>
    <row r="59" spans="1:18" ht="13.5" customHeight="1" outlineLevel="1">
      <c r="A59" s="45" t="s">
        <v>45</v>
      </c>
      <c r="B59" s="12">
        <v>72887</v>
      </c>
      <c r="C59" s="12" t="s">
        <v>12</v>
      </c>
      <c r="D59" s="15" t="s">
        <v>154</v>
      </c>
      <c r="E59" s="14" t="s">
        <v>224</v>
      </c>
      <c r="F59" s="28">
        <f>R59</f>
        <v>850.5</v>
      </c>
      <c r="G59" s="28">
        <v>0.77</v>
      </c>
      <c r="H59" s="11">
        <v>0.12</v>
      </c>
      <c r="I59" s="13">
        <f t="shared" si="16"/>
        <v>0.89</v>
      </c>
      <c r="J59" s="42">
        <f t="shared" si="17"/>
        <v>756.94</v>
      </c>
      <c r="K59" s="22"/>
      <c r="L59" s="11">
        <f>L58</f>
        <v>324</v>
      </c>
      <c r="M59" s="11">
        <f>M58</f>
        <v>1.5</v>
      </c>
      <c r="N59" s="11">
        <f>M59*L59</f>
        <v>486</v>
      </c>
      <c r="O59" s="11">
        <f>O58</f>
        <v>0.05</v>
      </c>
      <c r="P59" s="11">
        <f>P58</f>
        <v>24.3</v>
      </c>
      <c r="Q59" s="11">
        <v>35</v>
      </c>
      <c r="R59" s="33">
        <f>TRUNC(Q59*P59,2)</f>
        <v>850.5</v>
      </c>
    </row>
    <row r="60" spans="1:18" ht="13.5" customHeight="1" outlineLevel="1">
      <c r="A60" s="45" t="s">
        <v>80</v>
      </c>
      <c r="B60" s="12" t="s">
        <v>95</v>
      </c>
      <c r="C60" s="12" t="s">
        <v>12</v>
      </c>
      <c r="D60" s="15" t="s">
        <v>81</v>
      </c>
      <c r="E60" s="14" t="s">
        <v>82</v>
      </c>
      <c r="F60" s="28">
        <f>L60</f>
        <v>324</v>
      </c>
      <c r="G60" s="28">
        <v>21.06</v>
      </c>
      <c r="H60" s="11">
        <v>14.02</v>
      </c>
      <c r="I60" s="13">
        <f t="shared" si="16"/>
        <v>35.08</v>
      </c>
      <c r="J60" s="42">
        <f t="shared" si="17"/>
        <v>11365.92</v>
      </c>
      <c r="K60" s="22"/>
      <c r="L60" s="33">
        <f>L57</f>
        <v>324</v>
      </c>
      <c r="M60" s="11"/>
      <c r="N60" s="11"/>
      <c r="O60" s="11"/>
      <c r="P60" s="11"/>
      <c r="Q60" s="11"/>
      <c r="R60" s="31"/>
    </row>
    <row r="61" spans="1:18" ht="13.5" customHeight="1" outlineLevel="1">
      <c r="A61" s="45" t="s">
        <v>163</v>
      </c>
      <c r="B61" s="12">
        <v>73675</v>
      </c>
      <c r="C61" s="12" t="s">
        <v>12</v>
      </c>
      <c r="D61" s="15" t="s">
        <v>54</v>
      </c>
      <c r="E61" s="14" t="s">
        <v>13</v>
      </c>
      <c r="F61" s="28">
        <f>N61</f>
        <v>24</v>
      </c>
      <c r="G61" s="28">
        <v>22.98</v>
      </c>
      <c r="H61" s="11">
        <v>12.36</v>
      </c>
      <c r="I61" s="13">
        <f t="shared" si="16"/>
        <v>35.340000000000003</v>
      </c>
      <c r="J61" s="42">
        <f t="shared" si="17"/>
        <v>848.16</v>
      </c>
      <c r="K61" s="22"/>
      <c r="L61" s="11">
        <v>16</v>
      </c>
      <c r="M61" s="11">
        <f>M57</f>
        <v>1.5</v>
      </c>
      <c r="N61" s="33">
        <f>M61*L61</f>
        <v>24</v>
      </c>
      <c r="O61" s="11"/>
      <c r="P61" s="11"/>
      <c r="Q61" s="11"/>
      <c r="R61" s="11"/>
    </row>
    <row r="62" spans="1:18" ht="13.5" customHeight="1" outlineLevel="1">
      <c r="A62" s="45" t="s">
        <v>164</v>
      </c>
      <c r="B62" s="12" t="s">
        <v>96</v>
      </c>
      <c r="C62" s="12" t="s">
        <v>12</v>
      </c>
      <c r="D62" s="15" t="s">
        <v>55</v>
      </c>
      <c r="E62" s="14" t="s">
        <v>13</v>
      </c>
      <c r="F62" s="28">
        <f>N62</f>
        <v>4.5</v>
      </c>
      <c r="G62" s="28">
        <v>44.89</v>
      </c>
      <c r="H62" s="11">
        <v>24.16</v>
      </c>
      <c r="I62" s="13">
        <f t="shared" si="16"/>
        <v>69.05</v>
      </c>
      <c r="J62" s="42">
        <f t="shared" si="17"/>
        <v>310.72000000000003</v>
      </c>
      <c r="K62" s="22"/>
      <c r="L62" s="11">
        <v>18</v>
      </c>
      <c r="M62" s="11">
        <v>0.25</v>
      </c>
      <c r="N62" s="33">
        <f>TRUNC(M62*L62,2)</f>
        <v>4.5</v>
      </c>
      <c r="O62" s="11"/>
      <c r="P62" s="11"/>
      <c r="Q62" s="11"/>
      <c r="R62" s="11"/>
    </row>
    <row r="63" spans="1:18" ht="13.5" customHeight="1" outlineLevel="1">
      <c r="A63" s="45" t="s">
        <v>165</v>
      </c>
      <c r="B63" s="12" t="s">
        <v>51</v>
      </c>
      <c r="C63" s="12" t="s">
        <v>12</v>
      </c>
      <c r="D63" s="15" t="s">
        <v>56</v>
      </c>
      <c r="E63" s="14" t="s">
        <v>13</v>
      </c>
      <c r="F63" s="28">
        <f>N63</f>
        <v>0</v>
      </c>
      <c r="G63" s="28">
        <v>4.79</v>
      </c>
      <c r="H63" s="11">
        <v>3.18</v>
      </c>
      <c r="I63" s="13">
        <f t="shared" si="16"/>
        <v>7.9700000000000006</v>
      </c>
      <c r="J63" s="42">
        <f t="shared" si="17"/>
        <v>0</v>
      </c>
      <c r="K63" s="22"/>
      <c r="L63" s="11">
        <v>0</v>
      </c>
      <c r="M63" s="11">
        <v>1</v>
      </c>
      <c r="N63" s="33">
        <f>TRUNC(M63*L63,2)</f>
        <v>0</v>
      </c>
      <c r="O63" s="11"/>
      <c r="P63" s="11"/>
      <c r="Q63" s="11"/>
      <c r="R63" s="11"/>
    </row>
    <row r="64" spans="1:18" ht="12" customHeight="1" outlineLevel="1">
      <c r="A64" s="43" t="s">
        <v>27</v>
      </c>
      <c r="B64" s="17"/>
      <c r="C64" s="17"/>
      <c r="D64" s="18"/>
      <c r="E64" s="18"/>
      <c r="F64" s="19"/>
      <c r="G64" s="19"/>
      <c r="H64" s="19"/>
      <c r="I64" s="18"/>
      <c r="J64" s="44">
        <f>SUM(J57:J63)</f>
        <v>16462.850000000002</v>
      </c>
      <c r="K64" s="22"/>
      <c r="L64" s="34"/>
      <c r="M64" s="3"/>
      <c r="N64" s="3"/>
      <c r="O64" s="3"/>
      <c r="P64" s="3"/>
      <c r="Q64" s="3"/>
      <c r="R64" s="35"/>
    </row>
    <row r="65" spans="1:18" ht="9" customHeight="1" outlineLevel="1">
      <c r="A65" s="43"/>
      <c r="B65" s="17"/>
      <c r="C65" s="17"/>
      <c r="D65" s="18"/>
      <c r="E65" s="18"/>
      <c r="F65" s="19"/>
      <c r="G65" s="19"/>
      <c r="H65" s="19"/>
      <c r="I65" s="18"/>
      <c r="J65" s="44"/>
      <c r="K65" s="22"/>
      <c r="L65" s="34"/>
      <c r="M65" s="3"/>
      <c r="N65" s="3"/>
      <c r="O65" s="3"/>
      <c r="P65" s="3"/>
      <c r="Q65" s="3"/>
      <c r="R65" s="35"/>
    </row>
    <row r="66" spans="1:18" ht="25.5" customHeight="1">
      <c r="A66" s="131">
        <v>6</v>
      </c>
      <c r="B66" s="132"/>
      <c r="C66" s="132"/>
      <c r="D66" s="133" t="s">
        <v>57</v>
      </c>
      <c r="E66" s="133"/>
      <c r="F66" s="134"/>
      <c r="G66" s="134"/>
      <c r="H66" s="135"/>
      <c r="I66" s="133"/>
      <c r="J66" s="136">
        <f>J71</f>
        <v>2679.9900000000002</v>
      </c>
      <c r="K66" s="22"/>
      <c r="L66" s="8"/>
      <c r="M66" s="8" t="s">
        <v>75</v>
      </c>
      <c r="N66" s="8" t="s">
        <v>100</v>
      </c>
      <c r="O66" s="8"/>
      <c r="P66" s="3"/>
      <c r="Q66" s="3"/>
      <c r="R66" s="35"/>
    </row>
    <row r="67" spans="1:18" ht="13.5" customHeight="1" outlineLevel="1">
      <c r="A67" s="45" t="s">
        <v>162</v>
      </c>
      <c r="B67" s="32">
        <v>72947</v>
      </c>
      <c r="C67" s="12" t="s">
        <v>12</v>
      </c>
      <c r="D67" s="15" t="s">
        <v>59</v>
      </c>
      <c r="E67" s="14" t="s">
        <v>13</v>
      </c>
      <c r="F67" s="28">
        <f>N68</f>
        <v>8.92</v>
      </c>
      <c r="G67" s="28">
        <v>16.32</v>
      </c>
      <c r="H67" s="11">
        <v>2.86</v>
      </c>
      <c r="I67" s="13">
        <f t="shared" ref="I67:I70" si="18">H67+G67</f>
        <v>19.18</v>
      </c>
      <c r="J67" s="42">
        <f t="shared" ref="J67:J70" si="19">TRUNC(F67*I67,2)</f>
        <v>171.08</v>
      </c>
      <c r="K67" s="22"/>
      <c r="L67" s="8" t="s">
        <v>74</v>
      </c>
      <c r="M67" s="11">
        <v>1.55</v>
      </c>
      <c r="N67" s="11">
        <v>21.35</v>
      </c>
      <c r="O67" s="11"/>
      <c r="P67" s="3"/>
      <c r="Q67" s="3"/>
      <c r="R67" s="35"/>
    </row>
    <row r="68" spans="1:18" outlineLevel="1">
      <c r="A68" s="45" t="s">
        <v>166</v>
      </c>
      <c r="B68" s="32">
        <v>72947</v>
      </c>
      <c r="C68" s="12" t="s">
        <v>12</v>
      </c>
      <c r="D68" s="15" t="s">
        <v>60</v>
      </c>
      <c r="E68" s="14" t="s">
        <v>13</v>
      </c>
      <c r="F68" s="28">
        <f>N69</f>
        <v>24.68</v>
      </c>
      <c r="G68" s="28">
        <f>G67*1.5</f>
        <v>24.48</v>
      </c>
      <c r="H68" s="28">
        <f>H67*1.5</f>
        <v>4.29</v>
      </c>
      <c r="I68" s="13">
        <f t="shared" si="18"/>
        <v>28.77</v>
      </c>
      <c r="J68" s="42">
        <f t="shared" si="19"/>
        <v>710.04</v>
      </c>
      <c r="K68" s="22"/>
      <c r="L68" s="233" t="s">
        <v>77</v>
      </c>
      <c r="M68" s="234"/>
      <c r="N68" s="33">
        <v>8.92</v>
      </c>
      <c r="O68" s="8"/>
      <c r="P68" s="3"/>
      <c r="Q68" s="3"/>
      <c r="R68" s="35"/>
    </row>
    <row r="69" spans="1:18" outlineLevel="1">
      <c r="A69" s="45" t="s">
        <v>167</v>
      </c>
      <c r="B69" s="32">
        <v>7701</v>
      </c>
      <c r="C69" s="12" t="s">
        <v>12</v>
      </c>
      <c r="D69" s="15" t="s">
        <v>97</v>
      </c>
      <c r="E69" s="14" t="s">
        <v>82</v>
      </c>
      <c r="F69" s="28">
        <f>N67</f>
        <v>21.35</v>
      </c>
      <c r="G69" s="28">
        <v>49.92</v>
      </c>
      <c r="H69" s="11">
        <v>8.7899999999999991</v>
      </c>
      <c r="I69" s="13">
        <f t="shared" si="18"/>
        <v>58.71</v>
      </c>
      <c r="J69" s="42">
        <f t="shared" si="19"/>
        <v>1253.45</v>
      </c>
      <c r="K69" s="22"/>
      <c r="L69" s="233" t="s">
        <v>76</v>
      </c>
      <c r="M69" s="234"/>
      <c r="N69" s="33">
        <v>24.68</v>
      </c>
      <c r="O69" s="8"/>
      <c r="P69" s="36"/>
      <c r="Q69" s="36"/>
      <c r="R69" s="37"/>
    </row>
    <row r="70" spans="1:18" outlineLevel="1">
      <c r="A70" s="45" t="s">
        <v>168</v>
      </c>
      <c r="B70" s="32" t="s">
        <v>61</v>
      </c>
      <c r="C70" s="12" t="s">
        <v>58</v>
      </c>
      <c r="D70" s="15" t="s">
        <v>62</v>
      </c>
      <c r="E70" s="14" t="s">
        <v>13</v>
      </c>
      <c r="F70" s="28">
        <f>M67</f>
        <v>1.55</v>
      </c>
      <c r="G70" s="28">
        <v>299.12</v>
      </c>
      <c r="H70" s="11">
        <v>52.77</v>
      </c>
      <c r="I70" s="13">
        <f t="shared" si="18"/>
        <v>351.89</v>
      </c>
      <c r="J70" s="42">
        <f t="shared" si="19"/>
        <v>545.41999999999996</v>
      </c>
      <c r="K70" s="22"/>
      <c r="L70" s="83"/>
      <c r="M70" s="84"/>
      <c r="N70" s="84"/>
      <c r="O70" s="84"/>
      <c r="P70" s="83"/>
      <c r="Q70" s="83"/>
      <c r="R70" s="83"/>
    </row>
    <row r="71" spans="1:18" ht="12" customHeight="1" outlineLevel="1">
      <c r="A71" s="43" t="s">
        <v>27</v>
      </c>
      <c r="B71" s="17"/>
      <c r="C71" s="17"/>
      <c r="D71" s="18"/>
      <c r="E71" s="18"/>
      <c r="F71" s="19"/>
      <c r="G71" s="19"/>
      <c r="H71" s="19"/>
      <c r="I71" s="18"/>
      <c r="J71" s="44">
        <f>SUM(J67:J70)</f>
        <v>2679.9900000000002</v>
      </c>
      <c r="K71" s="22"/>
      <c r="L71" s="82"/>
      <c r="M71" s="85"/>
      <c r="N71" s="85"/>
      <c r="O71" s="85"/>
      <c r="P71" s="82"/>
      <c r="Q71" s="82"/>
      <c r="R71" s="82"/>
    </row>
    <row r="72" spans="1:18" ht="9" customHeight="1" outlineLevel="1" thickBot="1">
      <c r="A72" s="43"/>
      <c r="B72" s="17"/>
      <c r="C72" s="17"/>
      <c r="D72" s="18"/>
      <c r="E72" s="18"/>
      <c r="F72" s="19"/>
      <c r="G72" s="19"/>
      <c r="H72" s="19"/>
      <c r="I72" s="18"/>
      <c r="J72" s="44"/>
      <c r="K72" s="22"/>
      <c r="L72" s="82"/>
      <c r="M72" s="85"/>
      <c r="N72" s="85"/>
      <c r="O72" s="85"/>
      <c r="P72" s="82"/>
      <c r="Q72" s="82"/>
      <c r="R72" s="82"/>
    </row>
    <row r="73" spans="1:18" ht="27" customHeight="1" thickBot="1">
      <c r="A73" s="129" t="s">
        <v>101</v>
      </c>
      <c r="B73" s="130"/>
      <c r="C73" s="130"/>
      <c r="D73" s="126"/>
      <c r="E73" s="126"/>
      <c r="F73" s="127"/>
      <c r="G73" s="127"/>
      <c r="H73" s="127"/>
      <c r="I73" s="126"/>
      <c r="J73" s="128">
        <f>J10+J17+J34+J56+J66+J47</f>
        <v>121077.01000000001</v>
      </c>
      <c r="K73" s="22"/>
      <c r="L73" s="82"/>
      <c r="M73" s="85"/>
      <c r="N73" s="85"/>
      <c r="O73" s="85"/>
      <c r="P73" s="82"/>
      <c r="Q73" s="82"/>
      <c r="R73" s="82"/>
    </row>
    <row r="74" spans="1:18" ht="13.5" collapsed="1" thickBot="1">
      <c r="C74" s="23"/>
      <c r="D74" s="24"/>
      <c r="E74" s="2"/>
      <c r="F74" s="29"/>
      <c r="G74" s="29"/>
      <c r="H74" s="235" t="s">
        <v>83</v>
      </c>
      <c r="I74" s="236"/>
      <c r="J74" s="26">
        <f>J73/B7</f>
        <v>97.063500080166747</v>
      </c>
      <c r="L74" s="82"/>
      <c r="M74" s="85"/>
      <c r="N74" s="85"/>
      <c r="O74" s="85"/>
      <c r="P74" s="82"/>
      <c r="Q74" s="82"/>
      <c r="R74" s="82"/>
    </row>
    <row r="75" spans="1:18">
      <c r="C75" s="23"/>
      <c r="D75" s="24"/>
      <c r="E75" s="2"/>
      <c r="F75" s="29"/>
      <c r="G75" s="29"/>
      <c r="H75" s="1"/>
      <c r="J75" s="52"/>
      <c r="L75" s="225"/>
      <c r="M75" s="225"/>
      <c r="N75" s="85"/>
      <c r="O75" s="82"/>
      <c r="P75" s="82"/>
      <c r="Q75" s="82"/>
      <c r="R75" s="82"/>
    </row>
    <row r="76" spans="1:18">
      <c r="C76" s="23"/>
      <c r="D76" s="24"/>
      <c r="E76" s="2"/>
      <c r="F76" s="29"/>
      <c r="G76" s="29"/>
      <c r="H76" s="1"/>
      <c r="J76" s="3"/>
      <c r="L76" s="103"/>
      <c r="M76" s="103"/>
      <c r="N76" s="85"/>
      <c r="O76" s="82"/>
      <c r="P76" s="82"/>
      <c r="Q76" s="82"/>
      <c r="R76" s="82"/>
    </row>
    <row r="77" spans="1:18" s="7" customFormat="1" ht="21" customHeight="1">
      <c r="A77" s="5"/>
      <c r="B77" s="5"/>
      <c r="C77" s="23"/>
      <c r="D77" s="24"/>
      <c r="E77" s="2"/>
      <c r="F77" s="29"/>
      <c r="G77" s="29"/>
      <c r="J77" s="25"/>
    </row>
    <row r="78" spans="1:18" ht="18.75" customHeight="1">
      <c r="C78" s="23"/>
      <c r="D78" s="24"/>
      <c r="E78" s="2"/>
      <c r="F78" s="29"/>
      <c r="G78" s="53"/>
      <c r="H78" s="53"/>
    </row>
    <row r="79" spans="1:18" ht="13.5" customHeight="1">
      <c r="C79" s="23"/>
      <c r="D79" s="24"/>
      <c r="E79" s="2"/>
      <c r="F79" s="29"/>
      <c r="G79" s="54"/>
      <c r="H79" s="54"/>
    </row>
    <row r="80" spans="1:18" ht="13.5" customHeight="1">
      <c r="C80" s="23"/>
      <c r="D80" s="24"/>
      <c r="E80" s="2"/>
      <c r="F80" s="29"/>
      <c r="G80" s="54"/>
      <c r="H80" s="54"/>
    </row>
    <row r="81" spans="3:8" ht="13.5" customHeight="1">
      <c r="C81" s="23"/>
      <c r="D81" s="24"/>
      <c r="E81" s="2"/>
      <c r="F81" s="29"/>
      <c r="G81" s="54"/>
      <c r="H81" s="54"/>
    </row>
    <row r="82" spans="3:8" ht="13.5" customHeight="1">
      <c r="C82" s="23"/>
      <c r="D82" s="24"/>
      <c r="E82" s="2"/>
      <c r="F82" s="29"/>
      <c r="G82" s="54"/>
      <c r="H82" s="54"/>
    </row>
    <row r="83" spans="3:8" ht="13.5" customHeight="1">
      <c r="C83" s="23"/>
      <c r="D83" s="24"/>
      <c r="E83" s="2"/>
      <c r="F83" s="29"/>
      <c r="G83" s="54"/>
      <c r="H83" s="54"/>
    </row>
    <row r="84" spans="3:8">
      <c r="C84" s="23"/>
      <c r="D84" s="24"/>
      <c r="E84" s="2"/>
      <c r="F84" s="29"/>
    </row>
    <row r="85" spans="3:8">
      <c r="C85" s="23"/>
      <c r="D85" s="24"/>
      <c r="E85" s="2"/>
      <c r="F85" s="29"/>
    </row>
    <row r="86" spans="3:8">
      <c r="C86" s="23"/>
      <c r="D86" s="24"/>
      <c r="E86" s="2"/>
      <c r="F86" s="29"/>
    </row>
    <row r="87" spans="3:8">
      <c r="D87" s="24"/>
      <c r="E87" s="2"/>
      <c r="F87" s="29"/>
    </row>
    <row r="88" spans="3:8">
      <c r="D88" s="24"/>
      <c r="E88" s="2"/>
      <c r="F88" s="29"/>
    </row>
    <row r="89" spans="3:8">
      <c r="D89" s="24"/>
      <c r="E89" s="2"/>
      <c r="F89" s="29"/>
    </row>
    <row r="90" spans="3:8">
      <c r="D90" s="24"/>
      <c r="E90" s="2"/>
      <c r="F90" s="29"/>
    </row>
  </sheetData>
  <mergeCells count="6">
    <mergeCell ref="L75:M75"/>
    <mergeCell ref="A1:J2"/>
    <mergeCell ref="L1:R8"/>
    <mergeCell ref="L68:M68"/>
    <mergeCell ref="L69:M69"/>
    <mergeCell ref="H74:I74"/>
  </mergeCells>
  <conditionalFormatting sqref="F15:I16 F8:I8">
    <cfRule type="cellIs" dxfId="33" priority="7" stopIfTrue="1" operator="equal">
      <formula>0</formula>
    </cfRule>
  </conditionalFormatting>
  <conditionalFormatting sqref="F65:I65 F72:I72">
    <cfRule type="cellIs" dxfId="32" priority="6" stopIfTrue="1" operator="equal">
      <formula>0</formula>
    </cfRule>
  </conditionalFormatting>
  <conditionalFormatting sqref="F64:I64">
    <cfRule type="cellIs" dxfId="31" priority="5" stopIfTrue="1" operator="equal">
      <formula>0</formula>
    </cfRule>
  </conditionalFormatting>
  <conditionalFormatting sqref="F71:I71 F33:I33">
    <cfRule type="cellIs" dxfId="30" priority="4" stopIfTrue="1" operator="equal">
      <formula>0</formula>
    </cfRule>
  </conditionalFormatting>
  <conditionalFormatting sqref="F32:I32">
    <cfRule type="cellIs" dxfId="29" priority="3" stopIfTrue="1" operator="equal">
      <formula>0</formula>
    </cfRule>
  </conditionalFormatting>
  <conditionalFormatting sqref="F45:I46">
    <cfRule type="cellIs" dxfId="28" priority="2" stopIfTrue="1" operator="equal">
      <formula>0</formula>
    </cfRule>
  </conditionalFormatting>
  <conditionalFormatting sqref="F54:I54">
    <cfRule type="cellIs" dxfId="27" priority="1" stopIfTrue="1" operator="equal">
      <formula>0</formula>
    </cfRule>
  </conditionalFormatting>
  <printOptions horizontalCentered="1"/>
  <pageMargins left="0.27559055118110237" right="0.35433070866141736" top="0.59055118110236227" bottom="0.39370078740157483" header="0.35433070866141736" footer="0.19685039370078741"/>
  <pageSetup paperSize="9" scale="74" fitToHeight="15" orientation="landscape" r:id="rId1"/>
  <headerFooter alignWithMargins="0"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0"/>
  <sheetViews>
    <sheetView showGridLines="0" topLeftCell="A7" zoomScale="83" zoomScaleNormal="83" zoomScaleSheetLayoutView="50" workbookViewId="0">
      <selection activeCell="O25" sqref="O25"/>
    </sheetView>
  </sheetViews>
  <sheetFormatPr defaultRowHeight="12.75" outlineLevelRow="1"/>
  <cols>
    <col min="1" max="1" width="8.625" style="5" customWidth="1"/>
    <col min="2" max="2" width="11.875" style="5" bestFit="1" customWidth="1"/>
    <col min="3" max="3" width="10" style="5" customWidth="1"/>
    <col min="4" max="4" width="76.125" style="6" customWidth="1"/>
    <col min="5" max="5" width="6.625" style="4" bestFit="1" customWidth="1"/>
    <col min="6" max="6" width="10.125" style="30" bestFit="1" customWidth="1"/>
    <col min="7" max="7" width="10.125" style="30" customWidth="1"/>
    <col min="8" max="8" width="11.25" style="7" customWidth="1"/>
    <col min="9" max="9" width="14.25" style="1" customWidth="1"/>
    <col min="10" max="10" width="15.125" style="1" customWidth="1"/>
    <col min="11" max="11" width="3.25" style="1" customWidth="1"/>
    <col min="12" max="12" width="13.625" style="1" customWidth="1"/>
    <col min="13" max="13" width="9.375" style="1" customWidth="1"/>
    <col min="14" max="14" width="11" style="1" customWidth="1"/>
    <col min="15" max="17" width="9" style="1"/>
    <col min="18" max="19" width="11.125" style="1" customWidth="1"/>
    <col min="20" max="20" width="6" style="1" customWidth="1"/>
    <col min="21" max="21" width="10.5" style="1" customWidth="1"/>
    <col min="22" max="16384" width="9" style="1"/>
  </cols>
  <sheetData>
    <row r="1" spans="1:18" ht="12.75" customHeight="1">
      <c r="A1" s="226" t="s">
        <v>30</v>
      </c>
      <c r="B1" s="227"/>
      <c r="C1" s="227"/>
      <c r="D1" s="227"/>
      <c r="E1" s="227"/>
      <c r="F1" s="227"/>
      <c r="G1" s="227"/>
      <c r="H1" s="227"/>
      <c r="I1" s="227"/>
      <c r="J1" s="228"/>
      <c r="L1" s="232" t="s">
        <v>73</v>
      </c>
      <c r="M1" s="232"/>
      <c r="N1" s="232"/>
      <c r="O1" s="232"/>
      <c r="P1" s="232"/>
      <c r="Q1" s="232"/>
      <c r="R1" s="232"/>
    </row>
    <row r="2" spans="1:18" ht="15" customHeight="1" thickBot="1">
      <c r="A2" s="229"/>
      <c r="B2" s="230"/>
      <c r="C2" s="230"/>
      <c r="D2" s="230"/>
      <c r="E2" s="230"/>
      <c r="F2" s="230"/>
      <c r="G2" s="230"/>
      <c r="H2" s="230"/>
      <c r="I2" s="230"/>
      <c r="J2" s="231"/>
      <c r="L2" s="232"/>
      <c r="M2" s="232"/>
      <c r="N2" s="232"/>
      <c r="O2" s="232"/>
      <c r="P2" s="232"/>
      <c r="Q2" s="232"/>
      <c r="R2" s="232"/>
    </row>
    <row r="3" spans="1:18" ht="14.25" customHeight="1">
      <c r="A3" s="104" t="s">
        <v>155</v>
      </c>
      <c r="B3" s="105"/>
      <c r="C3" s="105"/>
      <c r="D3" s="106"/>
      <c r="E3" s="107"/>
      <c r="F3" s="108"/>
      <c r="G3" s="108"/>
      <c r="H3" s="109"/>
      <c r="I3" s="110"/>
      <c r="J3" s="111"/>
      <c r="L3" s="232"/>
      <c r="M3" s="232"/>
      <c r="N3" s="232"/>
      <c r="O3" s="232"/>
      <c r="P3" s="232"/>
      <c r="Q3" s="232"/>
      <c r="R3" s="232"/>
    </row>
    <row r="4" spans="1:18" ht="15" customHeight="1">
      <c r="A4" s="104" t="s">
        <v>223</v>
      </c>
      <c r="B4" s="105"/>
      <c r="C4" s="208" t="s">
        <v>222</v>
      </c>
      <c r="D4" s="210">
        <f>BDI!I19</f>
        <v>0.24230000000000002</v>
      </c>
      <c r="E4" s="107"/>
      <c r="F4" s="108"/>
      <c r="G4" s="108"/>
      <c r="H4" s="109"/>
      <c r="I4" s="110"/>
      <c r="J4" s="111"/>
      <c r="L4" s="232"/>
      <c r="M4" s="232"/>
      <c r="N4" s="232"/>
      <c r="O4" s="232"/>
      <c r="P4" s="232"/>
      <c r="Q4" s="232"/>
      <c r="R4" s="232"/>
    </row>
    <row r="5" spans="1:18">
      <c r="A5" s="112" t="s">
        <v>173</v>
      </c>
      <c r="B5" s="113"/>
      <c r="C5" s="113"/>
      <c r="D5" s="113"/>
      <c r="E5" s="113"/>
      <c r="F5" s="113"/>
      <c r="G5" s="113"/>
      <c r="H5" s="113"/>
      <c r="I5" s="113"/>
      <c r="J5" s="114"/>
      <c r="L5" s="232"/>
      <c r="M5" s="232"/>
      <c r="N5" s="232"/>
      <c r="O5" s="232"/>
      <c r="P5" s="232"/>
      <c r="Q5" s="232"/>
      <c r="R5" s="232"/>
    </row>
    <row r="6" spans="1:18">
      <c r="A6" s="112" t="s">
        <v>99</v>
      </c>
      <c r="B6" s="115">
        <v>240</v>
      </c>
      <c r="C6" s="113" t="s">
        <v>82</v>
      </c>
      <c r="D6" s="113"/>
      <c r="E6" s="113"/>
      <c r="F6" s="113"/>
      <c r="G6" s="113"/>
      <c r="H6" s="113"/>
      <c r="I6" s="113"/>
      <c r="J6" s="114"/>
      <c r="L6" s="232"/>
      <c r="M6" s="232"/>
      <c r="N6" s="232"/>
      <c r="O6" s="232"/>
      <c r="P6" s="232"/>
      <c r="Q6" s="232"/>
      <c r="R6" s="232"/>
    </row>
    <row r="7" spans="1:18" ht="13.5" thickBot="1">
      <c r="A7" s="116" t="s">
        <v>78</v>
      </c>
      <c r="B7" s="115">
        <v>2280</v>
      </c>
      <c r="C7" s="117" t="s">
        <v>13</v>
      </c>
      <c r="D7" s="118"/>
      <c r="E7" s="119"/>
      <c r="F7" s="120"/>
      <c r="G7" s="120"/>
      <c r="H7" s="121"/>
      <c r="I7" s="113"/>
      <c r="J7" s="114"/>
      <c r="L7" s="232"/>
      <c r="M7" s="232"/>
      <c r="N7" s="232"/>
      <c r="O7" s="232"/>
      <c r="P7" s="232"/>
      <c r="Q7" s="232"/>
      <c r="R7" s="232"/>
    </row>
    <row r="8" spans="1:18" ht="33.75" customHeight="1" thickBot="1">
      <c r="A8" s="122" t="s">
        <v>0</v>
      </c>
      <c r="B8" s="122" t="s">
        <v>1</v>
      </c>
      <c r="C8" s="122" t="s">
        <v>2</v>
      </c>
      <c r="D8" s="122" t="s">
        <v>3</v>
      </c>
      <c r="E8" s="122" t="s">
        <v>4</v>
      </c>
      <c r="F8" s="123" t="s">
        <v>5</v>
      </c>
      <c r="G8" s="124" t="s">
        <v>31</v>
      </c>
      <c r="H8" s="124" t="s">
        <v>32</v>
      </c>
      <c r="I8" s="124" t="s">
        <v>29</v>
      </c>
      <c r="J8" s="125" t="s">
        <v>6</v>
      </c>
      <c r="K8" s="20"/>
      <c r="L8" s="232"/>
      <c r="M8" s="232"/>
      <c r="N8" s="232"/>
      <c r="O8" s="232"/>
      <c r="P8" s="232"/>
      <c r="Q8" s="232"/>
      <c r="R8" s="232"/>
    </row>
    <row r="9" spans="1:18" ht="5.25" customHeight="1">
      <c r="A9" s="40"/>
      <c r="B9" s="10"/>
      <c r="C9" s="10"/>
      <c r="D9" s="16"/>
      <c r="E9" s="9"/>
      <c r="F9" s="27"/>
      <c r="G9" s="27"/>
      <c r="H9" s="11"/>
      <c r="I9" s="8"/>
      <c r="J9" s="41"/>
      <c r="L9" s="34"/>
      <c r="M9" s="3"/>
      <c r="N9" s="3"/>
      <c r="O9" s="3"/>
      <c r="P9" s="3"/>
      <c r="Q9" s="3"/>
      <c r="R9" s="35"/>
    </row>
    <row r="10" spans="1:18" ht="25.5" customHeight="1">
      <c r="A10" s="131">
        <v>1</v>
      </c>
      <c r="B10" s="132"/>
      <c r="C10" s="132"/>
      <c r="D10" s="133" t="s">
        <v>19</v>
      </c>
      <c r="E10" s="133"/>
      <c r="F10" s="134"/>
      <c r="G10" s="134"/>
      <c r="H10" s="135"/>
      <c r="I10" s="133"/>
      <c r="J10" s="136">
        <f>J15</f>
        <v>1368</v>
      </c>
      <c r="K10" s="22"/>
      <c r="L10" s="8" t="s">
        <v>64</v>
      </c>
      <c r="M10" s="8" t="s">
        <v>65</v>
      </c>
      <c r="N10" s="8" t="s">
        <v>63</v>
      </c>
      <c r="O10" s="8" t="s">
        <v>66</v>
      </c>
      <c r="P10" s="8" t="s">
        <v>67</v>
      </c>
      <c r="Q10" s="8" t="s">
        <v>69</v>
      </c>
      <c r="R10" s="8" t="s">
        <v>68</v>
      </c>
    </row>
    <row r="11" spans="1:18" outlineLevel="1">
      <c r="A11" s="40" t="s">
        <v>7</v>
      </c>
      <c r="B11" s="10" t="s">
        <v>20</v>
      </c>
      <c r="C11" s="50" t="s">
        <v>12</v>
      </c>
      <c r="D11" s="16" t="s">
        <v>98</v>
      </c>
      <c r="E11" s="9" t="s">
        <v>21</v>
      </c>
      <c r="F11" s="27">
        <f>N11</f>
        <v>0</v>
      </c>
      <c r="G11" s="27">
        <v>224.56</v>
      </c>
      <c r="H11" s="11">
        <v>39.61</v>
      </c>
      <c r="I11" s="13">
        <f>H11+G11</f>
        <v>264.17</v>
      </c>
      <c r="J11" s="42">
        <f>TRUNC(F11*I11,2)</f>
        <v>0</v>
      </c>
      <c r="K11" s="22"/>
      <c r="L11" s="31">
        <v>0</v>
      </c>
      <c r="M11" s="31">
        <v>1.25</v>
      </c>
      <c r="N11" s="33">
        <f>TRUNC(M11*L11,2)</f>
        <v>0</v>
      </c>
      <c r="O11" s="31"/>
      <c r="P11" s="31"/>
      <c r="Q11" s="31"/>
      <c r="R11" s="31"/>
    </row>
    <row r="12" spans="1:18" outlineLevel="1">
      <c r="A12" s="40" t="s">
        <v>22</v>
      </c>
      <c r="B12" s="10">
        <v>4431</v>
      </c>
      <c r="C12" s="50" t="s">
        <v>12</v>
      </c>
      <c r="D12" s="16" t="s">
        <v>121</v>
      </c>
      <c r="E12" s="9" t="s">
        <v>82</v>
      </c>
      <c r="F12" s="27">
        <f>N12</f>
        <v>0</v>
      </c>
      <c r="G12" s="27">
        <v>13.46</v>
      </c>
      <c r="H12" s="11">
        <v>2.37</v>
      </c>
      <c r="I12" s="13">
        <f>H12+G12</f>
        <v>15.830000000000002</v>
      </c>
      <c r="J12" s="42">
        <f>TRUNC(F12*I12,2)</f>
        <v>0</v>
      </c>
      <c r="K12" s="22"/>
      <c r="L12" s="31"/>
      <c r="M12" s="31"/>
      <c r="N12" s="33"/>
      <c r="O12" s="31"/>
      <c r="P12" s="31"/>
      <c r="Q12" s="31"/>
      <c r="R12" s="31"/>
    </row>
    <row r="13" spans="1:18" outlineLevel="1">
      <c r="A13" s="40" t="s">
        <v>92</v>
      </c>
      <c r="B13" s="81">
        <v>78472</v>
      </c>
      <c r="C13" s="50" t="s">
        <v>12</v>
      </c>
      <c r="D13" s="16" t="s">
        <v>93</v>
      </c>
      <c r="E13" s="9" t="s">
        <v>21</v>
      </c>
      <c r="F13" s="27">
        <f>N13</f>
        <v>2280</v>
      </c>
      <c r="G13" s="27">
        <v>0.39</v>
      </c>
      <c r="H13" s="11">
        <v>0.21</v>
      </c>
      <c r="I13" s="13">
        <f>H13+G13</f>
        <v>0.6</v>
      </c>
      <c r="J13" s="42">
        <f>TRUNC(F13*I13,2)</f>
        <v>1368</v>
      </c>
      <c r="K13" s="22"/>
      <c r="L13" s="31">
        <f>B6</f>
        <v>240</v>
      </c>
      <c r="M13" s="31">
        <f>N13/L13</f>
        <v>9.5</v>
      </c>
      <c r="N13" s="33">
        <f>B7</f>
        <v>2280</v>
      </c>
      <c r="O13" s="31"/>
      <c r="P13" s="31"/>
      <c r="Q13" s="31"/>
      <c r="R13" s="31"/>
    </row>
    <row r="14" spans="1:18" outlineLevel="1">
      <c r="A14" s="40" t="s">
        <v>120</v>
      </c>
      <c r="B14" s="51">
        <v>4</v>
      </c>
      <c r="C14" s="50" t="s">
        <v>12</v>
      </c>
      <c r="D14" s="8" t="s">
        <v>33</v>
      </c>
      <c r="E14" s="9" t="s">
        <v>94</v>
      </c>
      <c r="F14" s="27">
        <v>0</v>
      </c>
      <c r="G14" s="27">
        <v>3200</v>
      </c>
      <c r="H14" s="11">
        <v>1300</v>
      </c>
      <c r="I14" s="13">
        <f t="shared" ref="I14" si="0">H14+G14</f>
        <v>4500</v>
      </c>
      <c r="J14" s="42">
        <f>TRUNC(F14*I14,2)</f>
        <v>0</v>
      </c>
      <c r="K14" s="22"/>
      <c r="L14" s="31"/>
      <c r="M14" s="31"/>
      <c r="N14" s="31"/>
      <c r="O14" s="31"/>
      <c r="P14" s="31"/>
      <c r="Q14" s="31"/>
      <c r="R14" s="31"/>
    </row>
    <row r="15" spans="1:18" ht="12.75" customHeight="1" outlineLevel="1">
      <c r="A15" s="43" t="s">
        <v>23</v>
      </c>
      <c r="B15" s="17"/>
      <c r="C15" s="17"/>
      <c r="D15" s="18"/>
      <c r="E15" s="18"/>
      <c r="F15" s="21"/>
      <c r="G15" s="21"/>
      <c r="H15" s="19"/>
      <c r="I15" s="18"/>
      <c r="J15" s="44">
        <f>SUM(J11:J14)</f>
        <v>1368</v>
      </c>
      <c r="K15" s="22"/>
      <c r="L15" s="34"/>
      <c r="M15" s="3"/>
      <c r="N15" s="3"/>
      <c r="O15" s="3"/>
      <c r="P15" s="3"/>
      <c r="Q15" s="3"/>
      <c r="R15" s="35"/>
    </row>
    <row r="16" spans="1:18" ht="8.25" customHeight="1" outlineLevel="1">
      <c r="A16" s="43"/>
      <c r="B16" s="17"/>
      <c r="C16" s="17"/>
      <c r="D16" s="18"/>
      <c r="E16" s="18"/>
      <c r="F16" s="21"/>
      <c r="G16" s="21"/>
      <c r="H16" s="19"/>
      <c r="I16" s="18"/>
      <c r="J16" s="44"/>
      <c r="K16" s="22"/>
      <c r="L16" s="34"/>
      <c r="M16" s="3"/>
      <c r="N16" s="3"/>
      <c r="O16" s="3"/>
      <c r="P16" s="3"/>
      <c r="Q16" s="3"/>
      <c r="R16" s="35"/>
    </row>
    <row r="17" spans="1:21" ht="25.5" customHeight="1">
      <c r="A17" s="131">
        <v>2</v>
      </c>
      <c r="B17" s="132"/>
      <c r="C17" s="132"/>
      <c r="D17" s="133" t="s">
        <v>102</v>
      </c>
      <c r="E17" s="133"/>
      <c r="F17" s="134"/>
      <c r="G17" s="134"/>
      <c r="H17" s="135"/>
      <c r="I17" s="133"/>
      <c r="J17" s="136">
        <f>J32</f>
        <v>34829.1</v>
      </c>
      <c r="K17" s="22"/>
      <c r="L17" s="8"/>
      <c r="M17" s="8" t="s">
        <v>144</v>
      </c>
      <c r="N17" s="8"/>
      <c r="O17" s="87" t="s">
        <v>139</v>
      </c>
      <c r="P17" s="87" t="s">
        <v>140</v>
      </c>
      <c r="Q17" s="87" t="s">
        <v>141</v>
      </c>
      <c r="R17" s="87" t="s">
        <v>142</v>
      </c>
      <c r="S17" s="87" t="s">
        <v>143</v>
      </c>
    </row>
    <row r="18" spans="1:21" ht="12.75" customHeight="1" outlineLevel="1">
      <c r="A18" s="45" t="s">
        <v>8</v>
      </c>
      <c r="B18" s="32" t="s">
        <v>128</v>
      </c>
      <c r="C18" s="12" t="s">
        <v>12</v>
      </c>
      <c r="D18" s="15" t="s">
        <v>126</v>
      </c>
      <c r="E18" s="14" t="s">
        <v>10</v>
      </c>
      <c r="F18" s="28">
        <f>S19</f>
        <v>62.543999999999983</v>
      </c>
      <c r="G18" s="28">
        <v>6.41</v>
      </c>
      <c r="H18" s="11">
        <v>1.1100000000000001</v>
      </c>
      <c r="I18" s="13">
        <f t="shared" ref="I18:I31" si="1">H18+G18</f>
        <v>7.5200000000000005</v>
      </c>
      <c r="J18" s="42">
        <f t="shared" ref="J18:J31" si="2">TRUNC(F18*I18,2)</f>
        <v>470.33</v>
      </c>
      <c r="K18" s="22"/>
      <c r="L18" s="88" t="s">
        <v>122</v>
      </c>
      <c r="M18" s="88"/>
      <c r="N18" s="89" t="s">
        <v>48</v>
      </c>
      <c r="O18" s="90"/>
      <c r="P18" s="90"/>
      <c r="Q18" s="90"/>
      <c r="R18" s="90"/>
      <c r="S18" s="90">
        <f>SUM(S23:S25)</f>
        <v>208.48</v>
      </c>
    </row>
    <row r="19" spans="1:21" ht="12.75" customHeight="1" outlineLevel="1">
      <c r="A19" s="45" t="s">
        <v>24</v>
      </c>
      <c r="B19" s="32">
        <v>72915</v>
      </c>
      <c r="C19" s="12" t="s">
        <v>12</v>
      </c>
      <c r="D19" s="15" t="s">
        <v>124</v>
      </c>
      <c r="E19" s="14" t="s">
        <v>10</v>
      </c>
      <c r="F19" s="28">
        <f>S20</f>
        <v>83.391999999999996</v>
      </c>
      <c r="G19" s="28">
        <v>9.74</v>
      </c>
      <c r="H19" s="11">
        <v>1.71</v>
      </c>
      <c r="I19" s="13">
        <f t="shared" si="1"/>
        <v>11.45</v>
      </c>
      <c r="J19" s="42">
        <f t="shared" si="2"/>
        <v>954.83</v>
      </c>
      <c r="K19" s="22"/>
      <c r="L19" s="91" t="s">
        <v>132</v>
      </c>
      <c r="M19" s="91"/>
      <c r="N19" s="89" t="s">
        <v>48</v>
      </c>
      <c r="O19" s="90"/>
      <c r="P19" s="90"/>
      <c r="Q19" s="90"/>
      <c r="R19" s="90">
        <v>0.3</v>
      </c>
      <c r="S19" s="33">
        <f>S18-S21-S20</f>
        <v>62.543999999999983</v>
      </c>
    </row>
    <row r="20" spans="1:21" ht="12.75" customHeight="1" outlineLevel="1">
      <c r="A20" s="45" t="s">
        <v>25</v>
      </c>
      <c r="B20" s="32" t="s">
        <v>129</v>
      </c>
      <c r="C20" s="12" t="s">
        <v>58</v>
      </c>
      <c r="D20" s="15" t="s">
        <v>127</v>
      </c>
      <c r="E20" s="14" t="s">
        <v>10</v>
      </c>
      <c r="F20" s="28">
        <f>S21</f>
        <v>62.543999999999997</v>
      </c>
      <c r="G20" s="28">
        <v>62</v>
      </c>
      <c r="H20" s="11">
        <v>10.93</v>
      </c>
      <c r="I20" s="13">
        <f t="shared" si="1"/>
        <v>72.930000000000007</v>
      </c>
      <c r="J20" s="42">
        <f t="shared" si="2"/>
        <v>4561.33</v>
      </c>
      <c r="K20" s="22"/>
      <c r="L20" s="91" t="s">
        <v>133</v>
      </c>
      <c r="M20" s="91"/>
      <c r="N20" s="92" t="s">
        <v>48</v>
      </c>
      <c r="O20" s="90"/>
      <c r="P20" s="90"/>
      <c r="Q20" s="90"/>
      <c r="R20" s="93">
        <v>0.4</v>
      </c>
      <c r="S20" s="33">
        <f>TRUNC(R20*$S$18,3)</f>
        <v>83.391999999999996</v>
      </c>
    </row>
    <row r="21" spans="1:21" ht="12.75" customHeight="1" outlineLevel="1">
      <c r="A21" s="45" t="s">
        <v>26</v>
      </c>
      <c r="B21" s="32" t="s">
        <v>130</v>
      </c>
      <c r="C21" s="12" t="s">
        <v>12</v>
      </c>
      <c r="D21" s="15" t="s">
        <v>125</v>
      </c>
      <c r="E21" s="14" t="s">
        <v>10</v>
      </c>
      <c r="F21" s="28">
        <f>S22</f>
        <v>10.423999999999999</v>
      </c>
      <c r="G21" s="28">
        <v>57.1</v>
      </c>
      <c r="H21" s="11">
        <v>19.010000000000002</v>
      </c>
      <c r="I21" s="13">
        <f t="shared" si="1"/>
        <v>76.11</v>
      </c>
      <c r="J21" s="42">
        <f t="shared" si="2"/>
        <v>793.37</v>
      </c>
      <c r="K21" s="22"/>
      <c r="L21" s="91" t="s">
        <v>134</v>
      </c>
      <c r="M21" s="91"/>
      <c r="N21" s="92" t="s">
        <v>48</v>
      </c>
      <c r="O21" s="90"/>
      <c r="P21" s="90"/>
      <c r="Q21" s="90"/>
      <c r="R21" s="93">
        <v>0.3</v>
      </c>
      <c r="S21" s="33">
        <f>TRUNC(R21*$S$18,3)</f>
        <v>62.543999999999997</v>
      </c>
    </row>
    <row r="22" spans="1:21" ht="12.75" customHeight="1" outlineLevel="1">
      <c r="A22" s="45" t="s">
        <v>79</v>
      </c>
      <c r="B22" s="32">
        <v>72887</v>
      </c>
      <c r="C22" s="12" t="s">
        <v>12</v>
      </c>
      <c r="D22" s="15" t="s">
        <v>152</v>
      </c>
      <c r="E22" s="14" t="s">
        <v>224</v>
      </c>
      <c r="F22" s="28">
        <f>U22</f>
        <v>364.84</v>
      </c>
      <c r="G22" s="28">
        <v>0.77</v>
      </c>
      <c r="H22" s="11">
        <v>0.12</v>
      </c>
      <c r="I22" s="13">
        <f t="shared" si="1"/>
        <v>0.89</v>
      </c>
      <c r="J22" s="42">
        <f t="shared" si="2"/>
        <v>324.7</v>
      </c>
      <c r="K22" s="22"/>
      <c r="L22" s="88" t="s">
        <v>135</v>
      </c>
      <c r="M22" s="88"/>
      <c r="N22" s="92" t="s">
        <v>48</v>
      </c>
      <c r="O22" s="90"/>
      <c r="P22" s="90"/>
      <c r="Q22" s="90">
        <f>SUM(Q23:Q25)</f>
        <v>133.6</v>
      </c>
      <c r="R22" s="93">
        <v>0.05</v>
      </c>
      <c r="S22" s="33">
        <f>TRUNC(R22*$S$18,3)</f>
        <v>10.423999999999999</v>
      </c>
      <c r="T22" s="1">
        <v>35</v>
      </c>
      <c r="U22" s="100">
        <f>T22*S22</f>
        <v>364.84</v>
      </c>
    </row>
    <row r="23" spans="1:21" ht="12.75" customHeight="1" outlineLevel="1">
      <c r="A23" s="45" t="s">
        <v>35</v>
      </c>
      <c r="B23" s="32">
        <v>7761</v>
      </c>
      <c r="C23" s="12" t="s">
        <v>12</v>
      </c>
      <c r="D23" s="15" t="s">
        <v>108</v>
      </c>
      <c r="E23" s="14" t="s">
        <v>82</v>
      </c>
      <c r="F23" s="28">
        <f>O23</f>
        <v>66</v>
      </c>
      <c r="G23" s="28">
        <v>74.98</v>
      </c>
      <c r="H23" s="11">
        <v>8.32</v>
      </c>
      <c r="I23" s="13">
        <f t="shared" si="1"/>
        <v>83.300000000000011</v>
      </c>
      <c r="J23" s="42">
        <f t="shared" si="2"/>
        <v>5497.8</v>
      </c>
      <c r="K23" s="22"/>
      <c r="L23" s="94" t="s">
        <v>137</v>
      </c>
      <c r="M23" s="94"/>
      <c r="N23" s="92" t="s">
        <v>82</v>
      </c>
      <c r="O23" s="33">
        <v>66</v>
      </c>
      <c r="P23" s="90">
        <f>0.4*2</f>
        <v>0.8</v>
      </c>
      <c r="Q23" s="90">
        <f t="shared" ref="Q23:Q25" si="3">TRUNC(O23*P23,3)</f>
        <v>52.8</v>
      </c>
      <c r="R23" s="90">
        <v>1.5</v>
      </c>
      <c r="S23" s="90">
        <f t="shared" ref="S23:S25" si="4">TRUNC(Q23*R23,3)</f>
        <v>79.2</v>
      </c>
    </row>
    <row r="24" spans="1:21" ht="12.75" customHeight="1" outlineLevel="1">
      <c r="A24" s="45" t="s">
        <v>36</v>
      </c>
      <c r="B24" s="32">
        <v>73724</v>
      </c>
      <c r="C24" s="12" t="s">
        <v>12</v>
      </c>
      <c r="D24" s="15" t="s">
        <v>109</v>
      </c>
      <c r="E24" s="14" t="s">
        <v>82</v>
      </c>
      <c r="F24" s="28">
        <f>F23</f>
        <v>66</v>
      </c>
      <c r="G24" s="28">
        <v>6.27</v>
      </c>
      <c r="H24" s="28">
        <v>11.64</v>
      </c>
      <c r="I24" s="13">
        <f t="shared" si="1"/>
        <v>17.91</v>
      </c>
      <c r="J24" s="42">
        <f t="shared" si="2"/>
        <v>1182.06</v>
      </c>
      <c r="K24" s="22"/>
      <c r="L24" s="94" t="s">
        <v>136</v>
      </c>
      <c r="M24" s="94"/>
      <c r="N24" s="92" t="s">
        <v>82</v>
      </c>
      <c r="O24" s="33">
        <v>50</v>
      </c>
      <c r="P24" s="90">
        <f>0.6*2</f>
        <v>1.2</v>
      </c>
      <c r="Q24" s="90">
        <f t="shared" si="3"/>
        <v>60</v>
      </c>
      <c r="R24" s="90">
        <v>1.6</v>
      </c>
      <c r="S24" s="90">
        <f t="shared" si="4"/>
        <v>96</v>
      </c>
    </row>
    <row r="25" spans="1:21" ht="12.75" customHeight="1" outlineLevel="1">
      <c r="A25" s="45" t="s">
        <v>37</v>
      </c>
      <c r="B25" s="32">
        <v>7762</v>
      </c>
      <c r="C25" s="12" t="s">
        <v>12</v>
      </c>
      <c r="D25" s="15" t="s">
        <v>110</v>
      </c>
      <c r="E25" s="14" t="s">
        <v>82</v>
      </c>
      <c r="F25" s="28">
        <f>O24</f>
        <v>50</v>
      </c>
      <c r="G25" s="28">
        <v>129.63999999999999</v>
      </c>
      <c r="H25" s="11">
        <v>14.39</v>
      </c>
      <c r="I25" s="13">
        <f t="shared" si="1"/>
        <v>144.02999999999997</v>
      </c>
      <c r="J25" s="42">
        <f t="shared" si="2"/>
        <v>7201.5</v>
      </c>
      <c r="K25" s="22"/>
      <c r="L25" s="94" t="s">
        <v>178</v>
      </c>
      <c r="M25" s="96"/>
      <c r="N25" s="92" t="s">
        <v>82</v>
      </c>
      <c r="O25" s="33">
        <v>13</v>
      </c>
      <c r="P25" s="98">
        <v>1.6</v>
      </c>
      <c r="Q25" s="90">
        <f t="shared" si="3"/>
        <v>20.8</v>
      </c>
      <c r="R25" s="98">
        <v>1.6</v>
      </c>
      <c r="S25" s="90">
        <f t="shared" si="4"/>
        <v>33.28</v>
      </c>
    </row>
    <row r="26" spans="1:21" ht="12.75" customHeight="1" outlineLevel="1">
      <c r="A26" s="45" t="s">
        <v>38</v>
      </c>
      <c r="B26" s="32">
        <v>73722</v>
      </c>
      <c r="C26" s="12" t="s">
        <v>12</v>
      </c>
      <c r="D26" s="15" t="s">
        <v>111</v>
      </c>
      <c r="E26" s="14" t="s">
        <v>82</v>
      </c>
      <c r="F26" s="28">
        <f>F25</f>
        <v>50</v>
      </c>
      <c r="G26" s="28">
        <v>12.21</v>
      </c>
      <c r="H26" s="11">
        <v>22.64</v>
      </c>
      <c r="I26" s="13">
        <f t="shared" si="1"/>
        <v>34.85</v>
      </c>
      <c r="J26" s="42">
        <f t="shared" si="2"/>
        <v>1742.5</v>
      </c>
      <c r="K26" s="22"/>
      <c r="L26" s="95" t="s">
        <v>138</v>
      </c>
      <c r="M26" s="96"/>
      <c r="N26" s="97" t="s">
        <v>48</v>
      </c>
      <c r="O26" s="98"/>
      <c r="P26" s="98"/>
      <c r="Q26" s="98"/>
      <c r="R26" s="98">
        <f>SUM(R27:R29)</f>
        <v>28.963999999999999</v>
      </c>
      <c r="S26" s="33">
        <f>S18-R26</f>
        <v>179.51599999999999</v>
      </c>
    </row>
    <row r="27" spans="1:21" ht="12.75" customHeight="1" outlineLevel="1">
      <c r="A27" s="45" t="s">
        <v>39</v>
      </c>
      <c r="B27" s="32">
        <v>7762</v>
      </c>
      <c r="C27" s="12" t="s">
        <v>12</v>
      </c>
      <c r="D27" s="15" t="s">
        <v>176</v>
      </c>
      <c r="E27" s="14" t="s">
        <v>82</v>
      </c>
      <c r="F27" s="28">
        <f>O25</f>
        <v>13</v>
      </c>
      <c r="G27" s="28">
        <v>129.63999999999999</v>
      </c>
      <c r="H27" s="11">
        <v>14.39</v>
      </c>
      <c r="I27" s="13">
        <f t="shared" ref="I27:I28" si="5">H27+G27</f>
        <v>144.02999999999997</v>
      </c>
      <c r="J27" s="42">
        <f t="shared" ref="J27:J28" si="6">TRUNC(F27*I27,2)</f>
        <v>1872.39</v>
      </c>
      <c r="K27" s="22"/>
      <c r="L27" s="94" t="s">
        <v>137</v>
      </c>
      <c r="M27" s="94"/>
      <c r="N27" s="92"/>
      <c r="O27" s="90">
        <f>O23</f>
        <v>66</v>
      </c>
      <c r="P27" s="90"/>
      <c r="Q27" s="90"/>
      <c r="R27" s="99">
        <f>TRUNC((((3.1416*0.4*0.4)/4)*O27),3)</f>
        <v>8.2929999999999993</v>
      </c>
      <c r="S27" s="99">
        <f>S23-R27</f>
        <v>70.907000000000011</v>
      </c>
    </row>
    <row r="28" spans="1:21" ht="12.75" customHeight="1" outlineLevel="1">
      <c r="A28" s="45" t="s">
        <v>49</v>
      </c>
      <c r="B28" s="32">
        <v>73722</v>
      </c>
      <c r="C28" s="12" t="s">
        <v>12</v>
      </c>
      <c r="D28" s="15" t="s">
        <v>177</v>
      </c>
      <c r="E28" s="14" t="s">
        <v>82</v>
      </c>
      <c r="F28" s="28">
        <f>F27</f>
        <v>13</v>
      </c>
      <c r="G28" s="28">
        <v>12.21</v>
      </c>
      <c r="H28" s="11">
        <v>22.64</v>
      </c>
      <c r="I28" s="13">
        <f t="shared" si="5"/>
        <v>34.85</v>
      </c>
      <c r="J28" s="42">
        <f t="shared" si="6"/>
        <v>453.05</v>
      </c>
      <c r="K28" s="22"/>
      <c r="L28" s="94" t="s">
        <v>136</v>
      </c>
      <c r="M28" s="94"/>
      <c r="N28" s="92"/>
      <c r="O28" s="90">
        <f>O24</f>
        <v>50</v>
      </c>
      <c r="P28" s="90"/>
      <c r="Q28" s="90"/>
      <c r="R28" s="99">
        <f>TRUNC((((3.1416*0.6*0.6)/4)*O28),3)</f>
        <v>14.137</v>
      </c>
      <c r="S28" s="99">
        <f>S24-R28</f>
        <v>81.863</v>
      </c>
    </row>
    <row r="29" spans="1:21" ht="12.75" customHeight="1" outlineLevel="1">
      <c r="A29" s="45" t="s">
        <v>174</v>
      </c>
      <c r="B29" s="32" t="s">
        <v>131</v>
      </c>
      <c r="C29" s="12" t="s">
        <v>12</v>
      </c>
      <c r="D29" s="15" t="s">
        <v>123</v>
      </c>
      <c r="E29" s="14" t="s">
        <v>10</v>
      </c>
      <c r="F29" s="28">
        <f>S26</f>
        <v>179.51599999999999</v>
      </c>
      <c r="G29" s="28">
        <v>4.01</v>
      </c>
      <c r="H29" s="11">
        <v>4</v>
      </c>
      <c r="I29" s="13">
        <f t="shared" si="1"/>
        <v>8.01</v>
      </c>
      <c r="J29" s="42">
        <f t="shared" si="2"/>
        <v>1437.92</v>
      </c>
      <c r="K29" s="22"/>
      <c r="L29" s="94" t="s">
        <v>178</v>
      </c>
      <c r="M29" s="11">
        <v>0</v>
      </c>
      <c r="N29" s="92"/>
      <c r="O29" s="90">
        <f>O25</f>
        <v>13</v>
      </c>
      <c r="P29" s="90"/>
      <c r="Q29" s="90"/>
      <c r="R29" s="99">
        <f>TRUNC((((3.1416*0.8*0.8)/4)*O29),3)</f>
        <v>6.5339999999999998</v>
      </c>
      <c r="S29" s="99">
        <f>S25-R29</f>
        <v>26.746000000000002</v>
      </c>
    </row>
    <row r="30" spans="1:21" ht="12.75" customHeight="1" outlineLevel="1">
      <c r="A30" s="45" t="s">
        <v>175</v>
      </c>
      <c r="B30" s="32" t="s">
        <v>182</v>
      </c>
      <c r="C30" s="12" t="s">
        <v>12</v>
      </c>
      <c r="D30" s="15" t="s">
        <v>183</v>
      </c>
      <c r="E30" s="14" t="s">
        <v>94</v>
      </c>
      <c r="F30" s="28">
        <f>M30</f>
        <v>1</v>
      </c>
      <c r="G30" s="28">
        <v>407.45</v>
      </c>
      <c r="H30" s="11">
        <v>407.43</v>
      </c>
      <c r="I30" s="13">
        <f t="shared" ref="I30" si="7">H30+G30</f>
        <v>814.88</v>
      </c>
      <c r="J30" s="42">
        <f t="shared" ref="J30" si="8">TRUNC(F30*I30,2)</f>
        <v>814.88</v>
      </c>
      <c r="K30" s="22"/>
      <c r="L30" s="82" t="s">
        <v>180</v>
      </c>
      <c r="M30" s="85">
        <v>1</v>
      </c>
      <c r="N30" s="160"/>
      <c r="O30" s="161"/>
      <c r="P30" s="161"/>
      <c r="Q30" s="161"/>
      <c r="R30" s="162"/>
      <c r="S30" s="162"/>
    </row>
    <row r="31" spans="1:21" ht="12.75" customHeight="1" outlineLevel="1">
      <c r="A31" s="45" t="s">
        <v>181</v>
      </c>
      <c r="B31" s="32" t="s">
        <v>207</v>
      </c>
      <c r="C31" s="12" t="s">
        <v>12</v>
      </c>
      <c r="D31" s="15" t="s">
        <v>112</v>
      </c>
      <c r="E31" s="14" t="s">
        <v>94</v>
      </c>
      <c r="F31" s="28">
        <f>M31</f>
        <v>4</v>
      </c>
      <c r="G31" s="28">
        <v>940.31</v>
      </c>
      <c r="H31" s="11">
        <v>940.3</v>
      </c>
      <c r="I31" s="13">
        <f t="shared" si="1"/>
        <v>1880.61</v>
      </c>
      <c r="J31" s="42">
        <f t="shared" si="2"/>
        <v>7522.44</v>
      </c>
      <c r="K31" s="22"/>
      <c r="L31" s="1" t="s">
        <v>179</v>
      </c>
      <c r="M31" s="7">
        <v>4</v>
      </c>
    </row>
    <row r="32" spans="1:21" ht="12" customHeight="1" outlineLevel="1">
      <c r="A32" s="43" t="s">
        <v>27</v>
      </c>
      <c r="B32" s="17"/>
      <c r="C32" s="17"/>
      <c r="D32" s="18"/>
      <c r="E32" s="18"/>
      <c r="F32" s="19"/>
      <c r="G32" s="19"/>
      <c r="H32" s="19"/>
      <c r="I32" s="18"/>
      <c r="J32" s="44">
        <f>SUM(J18:J31)</f>
        <v>34829.1</v>
      </c>
      <c r="K32" s="22"/>
      <c r="N32" s="85"/>
      <c r="O32" s="85"/>
      <c r="P32" s="82"/>
      <c r="Q32" s="82"/>
      <c r="R32" s="82"/>
    </row>
    <row r="33" spans="1:18" ht="8.25" customHeight="1" outlineLevel="1">
      <c r="A33" s="43"/>
      <c r="B33" s="17"/>
      <c r="C33" s="17"/>
      <c r="D33" s="18"/>
      <c r="E33" s="18"/>
      <c r="F33" s="19"/>
      <c r="G33" s="19"/>
      <c r="H33" s="19"/>
      <c r="I33" s="18"/>
      <c r="J33" s="44"/>
      <c r="K33" s="22"/>
      <c r="L33" s="82"/>
      <c r="M33" s="85"/>
      <c r="N33" s="85"/>
      <c r="O33" s="85"/>
      <c r="P33" s="82"/>
      <c r="Q33" s="82"/>
      <c r="R33" s="82"/>
    </row>
    <row r="34" spans="1:18" ht="25.5" customHeight="1">
      <c r="A34" s="131">
        <v>3</v>
      </c>
      <c r="B34" s="132"/>
      <c r="C34" s="132"/>
      <c r="D34" s="133" t="s">
        <v>113</v>
      </c>
      <c r="E34" s="133"/>
      <c r="F34" s="134"/>
      <c r="G34" s="134"/>
      <c r="H34" s="135"/>
      <c r="I34" s="133"/>
      <c r="J34" s="136">
        <f>J45</f>
        <v>145687.76</v>
      </c>
      <c r="K34" s="22"/>
      <c r="L34" s="8" t="s">
        <v>64</v>
      </c>
      <c r="M34" s="8" t="s">
        <v>65</v>
      </c>
      <c r="N34" s="8" t="s">
        <v>63</v>
      </c>
      <c r="O34" s="8" t="s">
        <v>66</v>
      </c>
      <c r="P34" s="8" t="s">
        <v>67</v>
      </c>
      <c r="Q34" s="8" t="s">
        <v>69</v>
      </c>
      <c r="R34" s="8" t="s">
        <v>68</v>
      </c>
    </row>
    <row r="35" spans="1:18" outlineLevel="1">
      <c r="A35" s="45" t="s">
        <v>9</v>
      </c>
      <c r="B35" s="12" t="s">
        <v>103</v>
      </c>
      <c r="C35" s="12" t="s">
        <v>12</v>
      </c>
      <c r="D35" s="15" t="s">
        <v>104</v>
      </c>
      <c r="E35" s="14" t="s">
        <v>10</v>
      </c>
      <c r="F35" s="28">
        <f>P35</f>
        <v>1315.36</v>
      </c>
      <c r="G35" s="28">
        <v>4.7300000000000004</v>
      </c>
      <c r="H35" s="11">
        <v>0.83</v>
      </c>
      <c r="I35" s="13">
        <f t="shared" ref="I35:I44" si="9">H35+G35</f>
        <v>5.5600000000000005</v>
      </c>
      <c r="J35" s="42">
        <f>TRUNC((F35*I35),2)</f>
        <v>7313.4</v>
      </c>
      <c r="K35" s="22"/>
      <c r="L35" s="11"/>
      <c r="M35" s="11"/>
      <c r="N35" s="11"/>
      <c r="O35" s="11"/>
      <c r="P35" s="33">
        <v>1315.36</v>
      </c>
      <c r="Q35" s="11"/>
      <c r="R35" s="11"/>
    </row>
    <row r="36" spans="1:18" outlineLevel="1">
      <c r="A36" s="45" t="s">
        <v>18</v>
      </c>
      <c r="B36" s="32" t="s">
        <v>47</v>
      </c>
      <c r="C36" s="12" t="s">
        <v>12</v>
      </c>
      <c r="D36" s="15" t="s">
        <v>105</v>
      </c>
      <c r="E36" s="14" t="s">
        <v>10</v>
      </c>
      <c r="F36" s="28">
        <f>P36</f>
        <v>35.14</v>
      </c>
      <c r="G36" s="28">
        <v>2.11</v>
      </c>
      <c r="H36" s="11">
        <v>0.37</v>
      </c>
      <c r="I36" s="13">
        <f t="shared" si="9"/>
        <v>2.48</v>
      </c>
      <c r="J36" s="42">
        <f t="shared" ref="J36:J44" si="10">TRUNC((F36*I36),2)</f>
        <v>87.14</v>
      </c>
      <c r="K36" s="22"/>
      <c r="L36" s="11"/>
      <c r="M36" s="11"/>
      <c r="N36" s="11"/>
      <c r="O36" s="11"/>
      <c r="P36" s="31">
        <v>35.14</v>
      </c>
      <c r="Q36" s="11"/>
      <c r="R36" s="33"/>
    </row>
    <row r="37" spans="1:18" outlineLevel="1">
      <c r="A37" s="45" t="s">
        <v>41</v>
      </c>
      <c r="B37" s="12" t="s">
        <v>106</v>
      </c>
      <c r="C37" s="12" t="s">
        <v>12</v>
      </c>
      <c r="D37" s="15" t="s">
        <v>107</v>
      </c>
      <c r="E37" s="14" t="s">
        <v>10</v>
      </c>
      <c r="F37" s="28">
        <f>P37</f>
        <v>35.14</v>
      </c>
      <c r="G37" s="28">
        <v>4.46</v>
      </c>
      <c r="H37" s="11">
        <v>0.78</v>
      </c>
      <c r="I37" s="13">
        <f t="shared" si="9"/>
        <v>5.24</v>
      </c>
      <c r="J37" s="42">
        <f t="shared" si="10"/>
        <v>184.13</v>
      </c>
      <c r="K37" s="22"/>
      <c r="L37" s="11"/>
      <c r="M37" s="11"/>
      <c r="N37" s="11"/>
      <c r="O37" s="11"/>
      <c r="P37" s="33">
        <f>P36</f>
        <v>35.14</v>
      </c>
      <c r="Q37" s="11"/>
      <c r="R37" s="11"/>
    </row>
    <row r="38" spans="1:18" outlineLevel="1">
      <c r="A38" s="45" t="s">
        <v>42</v>
      </c>
      <c r="B38" s="32">
        <v>72961</v>
      </c>
      <c r="C38" s="12" t="s">
        <v>12</v>
      </c>
      <c r="D38" s="15" t="s">
        <v>40</v>
      </c>
      <c r="E38" s="14" t="s">
        <v>13</v>
      </c>
      <c r="F38" s="28">
        <f>N38</f>
        <v>2400</v>
      </c>
      <c r="G38" s="28">
        <v>1.35</v>
      </c>
      <c r="H38" s="11">
        <v>0.14000000000000001</v>
      </c>
      <c r="I38" s="13">
        <f t="shared" si="9"/>
        <v>1.4900000000000002</v>
      </c>
      <c r="J38" s="42">
        <f t="shared" si="10"/>
        <v>3576</v>
      </c>
      <c r="K38" s="22"/>
      <c r="L38" s="11">
        <f>L43</f>
        <v>240</v>
      </c>
      <c r="M38" s="11">
        <f>M43+0.5</f>
        <v>10</v>
      </c>
      <c r="N38" s="33">
        <f>M38*L38</f>
        <v>2400</v>
      </c>
      <c r="O38" s="11"/>
      <c r="P38" s="11"/>
      <c r="Q38" s="11"/>
      <c r="R38" s="11"/>
    </row>
    <row r="39" spans="1:18" outlineLevel="1">
      <c r="A39" s="45" t="s">
        <v>43</v>
      </c>
      <c r="B39" s="32">
        <v>73710</v>
      </c>
      <c r="C39" s="12" t="s">
        <v>12</v>
      </c>
      <c r="D39" s="15" t="s">
        <v>114</v>
      </c>
      <c r="E39" s="14" t="s">
        <v>10</v>
      </c>
      <c r="F39" s="28">
        <f>P39</f>
        <v>347.4</v>
      </c>
      <c r="G39" s="28">
        <v>89.67</v>
      </c>
      <c r="H39" s="11">
        <v>9.9600000000000009</v>
      </c>
      <c r="I39" s="13">
        <f t="shared" si="9"/>
        <v>99.63</v>
      </c>
      <c r="J39" s="42">
        <f t="shared" si="10"/>
        <v>34611.46</v>
      </c>
      <c r="K39" s="22"/>
      <c r="L39" s="11">
        <f>L43</f>
        <v>240</v>
      </c>
      <c r="M39" s="11">
        <f>M40</f>
        <v>9.65</v>
      </c>
      <c r="N39" s="11">
        <f>M39*L39</f>
        <v>2316</v>
      </c>
      <c r="O39" s="11">
        <v>0.15</v>
      </c>
      <c r="P39" s="33">
        <f>TRUNC(O39*N39,2)</f>
        <v>347.4</v>
      </c>
      <c r="Q39" s="11"/>
      <c r="R39" s="11"/>
    </row>
    <row r="40" spans="1:18" outlineLevel="1">
      <c r="A40" s="45" t="s">
        <v>44</v>
      </c>
      <c r="B40" s="32">
        <v>72887</v>
      </c>
      <c r="C40" s="12" t="s">
        <v>12</v>
      </c>
      <c r="D40" s="15" t="s">
        <v>153</v>
      </c>
      <c r="E40" s="14" t="s">
        <v>224</v>
      </c>
      <c r="F40" s="28">
        <f>R40</f>
        <v>12159</v>
      </c>
      <c r="G40" s="28">
        <v>0.77</v>
      </c>
      <c r="H40" s="11">
        <v>0.12</v>
      </c>
      <c r="I40" s="13">
        <f t="shared" si="9"/>
        <v>0.89</v>
      </c>
      <c r="J40" s="42">
        <f t="shared" si="10"/>
        <v>10821.51</v>
      </c>
      <c r="K40" s="22"/>
      <c r="L40" s="11">
        <f>L43</f>
        <v>240</v>
      </c>
      <c r="M40" s="11">
        <f>M43+O40</f>
        <v>9.65</v>
      </c>
      <c r="N40" s="11">
        <f>M40*L40</f>
        <v>2316</v>
      </c>
      <c r="O40" s="11">
        <v>0.15</v>
      </c>
      <c r="P40" s="33">
        <f>TRUNC(O40*N40,2)</f>
        <v>347.4</v>
      </c>
      <c r="Q40" s="11">
        <v>35</v>
      </c>
      <c r="R40" s="33">
        <f>TRUNC(Q40*P40,2)</f>
        <v>12159</v>
      </c>
    </row>
    <row r="41" spans="1:18" outlineLevel="1">
      <c r="A41" s="45" t="s">
        <v>146</v>
      </c>
      <c r="B41" s="12">
        <v>72945</v>
      </c>
      <c r="C41" s="12" t="s">
        <v>12</v>
      </c>
      <c r="D41" s="15" t="s">
        <v>115</v>
      </c>
      <c r="E41" s="14" t="s">
        <v>13</v>
      </c>
      <c r="F41" s="28">
        <f>N41</f>
        <v>2328</v>
      </c>
      <c r="G41" s="28">
        <v>3.25</v>
      </c>
      <c r="H41" s="11">
        <v>0.34</v>
      </c>
      <c r="I41" s="13">
        <f t="shared" si="9"/>
        <v>3.59</v>
      </c>
      <c r="J41" s="42">
        <f t="shared" si="10"/>
        <v>8357.52</v>
      </c>
      <c r="K41" s="22"/>
      <c r="L41" s="11">
        <f>L43</f>
        <v>240</v>
      </c>
      <c r="M41" s="11">
        <f>M43+0.2</f>
        <v>9.6999999999999993</v>
      </c>
      <c r="N41" s="33">
        <f>M41*L41</f>
        <v>2328</v>
      </c>
      <c r="O41" s="11"/>
      <c r="P41" s="31">
        <f>P40</f>
        <v>347.4</v>
      </c>
      <c r="Q41" s="11"/>
      <c r="R41" s="33"/>
    </row>
    <row r="42" spans="1:18" outlineLevel="1">
      <c r="A42" s="45" t="s">
        <v>147</v>
      </c>
      <c r="B42" s="12">
        <v>72942</v>
      </c>
      <c r="C42" s="12" t="s">
        <v>12</v>
      </c>
      <c r="D42" s="15" t="s">
        <v>116</v>
      </c>
      <c r="E42" s="14" t="s">
        <v>13</v>
      </c>
      <c r="F42" s="28">
        <f>N42</f>
        <v>2304</v>
      </c>
      <c r="G42" s="28">
        <v>1.19</v>
      </c>
      <c r="H42" s="11">
        <v>0.12</v>
      </c>
      <c r="I42" s="13">
        <f t="shared" si="9"/>
        <v>1.31</v>
      </c>
      <c r="J42" s="42">
        <f t="shared" si="10"/>
        <v>3018.24</v>
      </c>
      <c r="K42" s="22"/>
      <c r="L42" s="11">
        <f>L43</f>
        <v>240</v>
      </c>
      <c r="M42" s="11">
        <f>M43+0.1</f>
        <v>9.6</v>
      </c>
      <c r="N42" s="33">
        <f t="shared" ref="N42:N44" si="11">TRUNC(M42*L42,2)</f>
        <v>2304</v>
      </c>
      <c r="O42" s="11"/>
      <c r="P42" s="11"/>
      <c r="Q42" s="11"/>
      <c r="R42" s="11"/>
    </row>
    <row r="43" spans="1:18" outlineLevel="1">
      <c r="A43" s="45" t="s">
        <v>148</v>
      </c>
      <c r="B43" s="12">
        <v>1520</v>
      </c>
      <c r="C43" s="12" t="s">
        <v>12</v>
      </c>
      <c r="D43" s="15" t="s">
        <v>208</v>
      </c>
      <c r="E43" s="14" t="s">
        <v>10</v>
      </c>
      <c r="F43" s="28">
        <f>P43</f>
        <v>114</v>
      </c>
      <c r="G43" s="28">
        <v>593.54999999999995</v>
      </c>
      <c r="H43" s="11">
        <v>65.94</v>
      </c>
      <c r="I43" s="13">
        <f t="shared" si="9"/>
        <v>659.49</v>
      </c>
      <c r="J43" s="42">
        <f t="shared" si="10"/>
        <v>75181.86</v>
      </c>
      <c r="K43" s="22"/>
      <c r="L43" s="11">
        <f>B6</f>
        <v>240</v>
      </c>
      <c r="M43" s="11">
        <f>N43/L43</f>
        <v>9.5</v>
      </c>
      <c r="N43" s="11">
        <f>B7</f>
        <v>2280</v>
      </c>
      <c r="O43" s="11">
        <v>0.05</v>
      </c>
      <c r="P43" s="33">
        <f>TRUNC(O43*N43,2)</f>
        <v>114</v>
      </c>
      <c r="Q43" s="11"/>
      <c r="R43" s="11"/>
    </row>
    <row r="44" spans="1:18" outlineLevel="1">
      <c r="A44" s="45" t="s">
        <v>149</v>
      </c>
      <c r="B44" s="32">
        <v>72887</v>
      </c>
      <c r="C44" s="12" t="s">
        <v>12</v>
      </c>
      <c r="D44" s="15" t="s">
        <v>211</v>
      </c>
      <c r="E44" s="14" t="s">
        <v>224</v>
      </c>
      <c r="F44" s="28">
        <f>R44</f>
        <v>2850</v>
      </c>
      <c r="G44" s="28">
        <v>0.77</v>
      </c>
      <c r="H44" s="11">
        <v>0.12</v>
      </c>
      <c r="I44" s="13">
        <f t="shared" si="9"/>
        <v>0.89</v>
      </c>
      <c r="J44" s="42">
        <f t="shared" si="10"/>
        <v>2536.5</v>
      </c>
      <c r="K44" s="22"/>
      <c r="L44" s="11">
        <f t="shared" ref="L44:M44" si="12">L43</f>
        <v>240</v>
      </c>
      <c r="M44" s="11">
        <f t="shared" si="12"/>
        <v>9.5</v>
      </c>
      <c r="N44" s="11">
        <f t="shared" si="11"/>
        <v>2280</v>
      </c>
      <c r="O44" s="31">
        <f>O43</f>
        <v>0.05</v>
      </c>
      <c r="P44" s="31">
        <f>O44*N44</f>
        <v>114</v>
      </c>
      <c r="Q44" s="11">
        <v>25</v>
      </c>
      <c r="R44" s="33">
        <f>TRUNC(Q44*P44)</f>
        <v>2850</v>
      </c>
    </row>
    <row r="45" spans="1:18" ht="12" customHeight="1" outlineLevel="1">
      <c r="A45" s="43" t="s">
        <v>27</v>
      </c>
      <c r="B45" s="17"/>
      <c r="C45" s="17"/>
      <c r="D45" s="18"/>
      <c r="E45" s="18"/>
      <c r="F45" s="19"/>
      <c r="G45" s="19"/>
      <c r="H45" s="19"/>
      <c r="I45" s="18"/>
      <c r="J45" s="44">
        <f>SUM(J35:J44)</f>
        <v>145687.76</v>
      </c>
      <c r="K45" s="22"/>
      <c r="L45" s="34"/>
      <c r="M45" s="3"/>
      <c r="N45" s="3"/>
      <c r="O45" s="3"/>
      <c r="P45" s="3"/>
      <c r="Q45" s="3"/>
      <c r="R45" s="35"/>
    </row>
    <row r="46" spans="1:18" ht="12" customHeight="1" outlineLevel="1">
      <c r="A46" s="43"/>
      <c r="B46" s="17"/>
      <c r="C46" s="17"/>
      <c r="D46" s="18"/>
      <c r="E46" s="18"/>
      <c r="F46" s="19"/>
      <c r="G46" s="19"/>
      <c r="H46" s="19"/>
      <c r="I46" s="18"/>
      <c r="J46" s="44"/>
      <c r="K46" s="22"/>
      <c r="L46" s="34"/>
      <c r="M46" s="3"/>
      <c r="N46" s="3"/>
      <c r="O46" s="3"/>
      <c r="P46" s="3"/>
      <c r="Q46" s="3"/>
      <c r="R46" s="35"/>
    </row>
    <row r="47" spans="1:18" ht="25.5" customHeight="1">
      <c r="A47" s="131">
        <v>4</v>
      </c>
      <c r="B47" s="132"/>
      <c r="C47" s="132"/>
      <c r="D47" s="133" t="s">
        <v>172</v>
      </c>
      <c r="E47" s="133"/>
      <c r="F47" s="134"/>
      <c r="G47" s="134"/>
      <c r="H47" s="135"/>
      <c r="I47" s="133"/>
      <c r="J47" s="136">
        <f>J54</f>
        <v>0</v>
      </c>
      <c r="K47" s="22"/>
      <c r="L47" s="8" t="s">
        <v>64</v>
      </c>
      <c r="M47" s="8" t="s">
        <v>65</v>
      </c>
      <c r="N47" s="8" t="s">
        <v>63</v>
      </c>
      <c r="O47" s="8" t="s">
        <v>66</v>
      </c>
      <c r="P47" s="8" t="s">
        <v>67</v>
      </c>
      <c r="Q47" s="8" t="s">
        <v>69</v>
      </c>
      <c r="R47" s="8" t="s">
        <v>68</v>
      </c>
    </row>
    <row r="48" spans="1:18" outlineLevel="1">
      <c r="A48" s="45" t="s">
        <v>11</v>
      </c>
      <c r="B48" s="12" t="s">
        <v>169</v>
      </c>
      <c r="C48" s="12" t="s">
        <v>12</v>
      </c>
      <c r="D48" s="15" t="s">
        <v>170</v>
      </c>
      <c r="E48" s="14" t="s">
        <v>13</v>
      </c>
      <c r="F48" s="28">
        <f>N48</f>
        <v>0</v>
      </c>
      <c r="G48" s="28">
        <v>0.78</v>
      </c>
      <c r="H48" s="11">
        <v>0.08</v>
      </c>
      <c r="I48" s="13">
        <f t="shared" ref="I48:I53" si="13">H48+G48</f>
        <v>0.86</v>
      </c>
      <c r="J48" s="42">
        <f t="shared" ref="J48:J53" si="14">TRUNC(F48*I48,2)</f>
        <v>0</v>
      </c>
      <c r="K48" s="22"/>
      <c r="L48" s="11">
        <v>0</v>
      </c>
      <c r="M48" s="11">
        <v>0</v>
      </c>
      <c r="N48" s="33">
        <f>M48*L48</f>
        <v>0</v>
      </c>
      <c r="O48" s="31"/>
      <c r="P48" s="31"/>
      <c r="Q48" s="11"/>
      <c r="R48" s="11"/>
    </row>
    <row r="49" spans="1:18" outlineLevel="1">
      <c r="A49" s="45" t="s">
        <v>14</v>
      </c>
      <c r="B49" s="12">
        <v>72942</v>
      </c>
      <c r="C49" s="12" t="s">
        <v>12</v>
      </c>
      <c r="D49" s="15" t="s">
        <v>171</v>
      </c>
      <c r="E49" s="14" t="s">
        <v>13</v>
      </c>
      <c r="F49" s="28">
        <f>N49</f>
        <v>0</v>
      </c>
      <c r="G49" s="28">
        <v>1.19</v>
      </c>
      <c r="H49" s="11">
        <v>0.12</v>
      </c>
      <c r="I49" s="13">
        <f t="shared" si="13"/>
        <v>1.31</v>
      </c>
      <c r="J49" s="42">
        <f t="shared" si="14"/>
        <v>0</v>
      </c>
      <c r="K49" s="22"/>
      <c r="L49" s="11">
        <f>L48</f>
        <v>0</v>
      </c>
      <c r="M49" s="11">
        <f>M48</f>
        <v>0</v>
      </c>
      <c r="N49" s="33">
        <f>M49*L49</f>
        <v>0</v>
      </c>
      <c r="O49" s="31"/>
      <c r="P49" s="31"/>
      <c r="Q49" s="31"/>
      <c r="R49" s="31"/>
    </row>
    <row r="50" spans="1:18" outlineLevel="1">
      <c r="A50" s="45" t="s">
        <v>15</v>
      </c>
      <c r="B50" s="12">
        <v>1520</v>
      </c>
      <c r="C50" s="12" t="s">
        <v>12</v>
      </c>
      <c r="D50" s="15" t="s">
        <v>209</v>
      </c>
      <c r="E50" s="14" t="s">
        <v>10</v>
      </c>
      <c r="F50" s="28">
        <f>P50</f>
        <v>0</v>
      </c>
      <c r="G50" s="28">
        <v>593.54999999999995</v>
      </c>
      <c r="H50" s="11">
        <v>65.94</v>
      </c>
      <c r="I50" s="13">
        <f t="shared" si="13"/>
        <v>659.49</v>
      </c>
      <c r="J50" s="42">
        <f t="shared" si="14"/>
        <v>0</v>
      </c>
      <c r="K50" s="22"/>
      <c r="L50" s="11">
        <f>L49</f>
        <v>0</v>
      </c>
      <c r="M50" s="11">
        <f>M48</f>
        <v>0</v>
      </c>
      <c r="N50" s="33">
        <f>M50*L50</f>
        <v>0</v>
      </c>
      <c r="O50" s="159">
        <v>3.5000000000000003E-2</v>
      </c>
      <c r="P50" s="33">
        <f>TRUNC(O50*N50,2)</f>
        <v>0</v>
      </c>
      <c r="Q50" s="11"/>
      <c r="R50" s="11"/>
    </row>
    <row r="51" spans="1:18" outlineLevel="1">
      <c r="A51" s="45" t="s">
        <v>28</v>
      </c>
      <c r="B51" s="12">
        <v>72942</v>
      </c>
      <c r="C51" s="12" t="s">
        <v>12</v>
      </c>
      <c r="D51" s="15" t="s">
        <v>171</v>
      </c>
      <c r="E51" s="14" t="s">
        <v>13</v>
      </c>
      <c r="F51" s="28">
        <f>N51</f>
        <v>0</v>
      </c>
      <c r="G51" s="28">
        <v>1.19</v>
      </c>
      <c r="H51" s="11">
        <v>0.12</v>
      </c>
      <c r="I51" s="13">
        <f t="shared" si="13"/>
        <v>1.31</v>
      </c>
      <c r="J51" s="42">
        <f t="shared" si="14"/>
        <v>0</v>
      </c>
      <c r="K51" s="22"/>
      <c r="L51" s="11">
        <f>L48</f>
        <v>0</v>
      </c>
      <c r="M51" s="11">
        <f>M48</f>
        <v>0</v>
      </c>
      <c r="N51" s="33">
        <f>M51*L51</f>
        <v>0</v>
      </c>
      <c r="O51" s="11"/>
      <c r="P51" s="11"/>
      <c r="Q51" s="11"/>
      <c r="R51" s="11"/>
    </row>
    <row r="52" spans="1:18" outlineLevel="1">
      <c r="A52" s="45" t="s">
        <v>150</v>
      </c>
      <c r="B52" s="12">
        <v>1520</v>
      </c>
      <c r="C52" s="12" t="s">
        <v>12</v>
      </c>
      <c r="D52" s="15" t="s">
        <v>210</v>
      </c>
      <c r="E52" s="14" t="s">
        <v>10</v>
      </c>
      <c r="F52" s="28">
        <f>P52</f>
        <v>0</v>
      </c>
      <c r="G52" s="28">
        <v>593.54999999999995</v>
      </c>
      <c r="H52" s="11">
        <v>65.94</v>
      </c>
      <c r="I52" s="13">
        <f t="shared" si="13"/>
        <v>659.49</v>
      </c>
      <c r="J52" s="42">
        <f t="shared" si="14"/>
        <v>0</v>
      </c>
      <c r="K52" s="22"/>
      <c r="L52" s="11">
        <f>L51</f>
        <v>0</v>
      </c>
      <c r="M52" s="11">
        <f>M51</f>
        <v>0</v>
      </c>
      <c r="N52" s="11">
        <f>M52*L52</f>
        <v>0</v>
      </c>
      <c r="O52" s="11">
        <v>0.03</v>
      </c>
      <c r="P52" s="33">
        <f>TRUNC(O52*N52,2)</f>
        <v>0</v>
      </c>
      <c r="Q52" s="11"/>
      <c r="R52" s="11"/>
    </row>
    <row r="53" spans="1:18" outlineLevel="1">
      <c r="A53" s="45" t="s">
        <v>151</v>
      </c>
      <c r="B53" s="12">
        <v>72887</v>
      </c>
      <c r="C53" s="12" t="s">
        <v>12</v>
      </c>
      <c r="D53" s="15" t="s">
        <v>211</v>
      </c>
      <c r="E53" s="14" t="s">
        <v>224</v>
      </c>
      <c r="F53" s="28">
        <f>R53</f>
        <v>0</v>
      </c>
      <c r="G53" s="28">
        <v>0.77</v>
      </c>
      <c r="H53" s="11">
        <v>0.12</v>
      </c>
      <c r="I53" s="13">
        <f t="shared" si="13"/>
        <v>0.89</v>
      </c>
      <c r="J53" s="42">
        <f t="shared" si="14"/>
        <v>0</v>
      </c>
      <c r="K53" s="22"/>
      <c r="L53" s="11"/>
      <c r="M53" s="11"/>
      <c r="N53" s="11"/>
      <c r="O53" s="11"/>
      <c r="P53" s="11">
        <f>P52+P50</f>
        <v>0</v>
      </c>
      <c r="Q53" s="11">
        <f>Q44</f>
        <v>25</v>
      </c>
      <c r="R53" s="33">
        <f>TRUNC(Q53*P53,2)</f>
        <v>0</v>
      </c>
    </row>
    <row r="54" spans="1:18" ht="12" customHeight="1" outlineLevel="1">
      <c r="A54" s="43" t="s">
        <v>27</v>
      </c>
      <c r="B54" s="17"/>
      <c r="C54" s="17"/>
      <c r="D54" s="18"/>
      <c r="E54" s="18"/>
      <c r="F54" s="19"/>
      <c r="G54" s="19"/>
      <c r="H54" s="19"/>
      <c r="I54" s="18"/>
      <c r="J54" s="44">
        <f>SUM(J48:J53)</f>
        <v>0</v>
      </c>
      <c r="K54" s="22"/>
      <c r="L54" s="34"/>
      <c r="M54" s="3"/>
      <c r="N54" s="3"/>
      <c r="O54" s="3"/>
      <c r="P54" s="3"/>
      <c r="Q54" s="3"/>
      <c r="R54" s="35"/>
    </row>
    <row r="55" spans="1:18" ht="9" customHeight="1">
      <c r="A55" s="40"/>
      <c r="B55" s="10"/>
      <c r="C55" s="10"/>
      <c r="D55" s="16"/>
      <c r="E55" s="9"/>
      <c r="F55" s="27"/>
      <c r="G55" s="27"/>
      <c r="H55" s="11"/>
      <c r="I55" s="8"/>
      <c r="J55" s="41"/>
      <c r="K55" s="22"/>
      <c r="L55" s="34"/>
      <c r="M55" s="3"/>
      <c r="N55" s="3"/>
      <c r="O55" s="3"/>
      <c r="P55" s="3"/>
      <c r="Q55" s="3"/>
      <c r="R55" s="35"/>
    </row>
    <row r="56" spans="1:18" ht="25.5" customHeight="1">
      <c r="A56" s="131">
        <v>5</v>
      </c>
      <c r="B56" s="132"/>
      <c r="C56" s="132"/>
      <c r="D56" s="133" t="s">
        <v>46</v>
      </c>
      <c r="E56" s="133"/>
      <c r="F56" s="134"/>
      <c r="G56" s="134"/>
      <c r="H56" s="135"/>
      <c r="I56" s="133"/>
      <c r="J56" s="136">
        <f>J64</f>
        <v>24612.989999999998</v>
      </c>
      <c r="K56" s="22"/>
      <c r="L56" s="8" t="s">
        <v>64</v>
      </c>
      <c r="M56" s="8" t="s">
        <v>65</v>
      </c>
      <c r="N56" s="8" t="s">
        <v>63</v>
      </c>
      <c r="O56" s="8" t="s">
        <v>66</v>
      </c>
      <c r="P56" s="8" t="s">
        <v>67</v>
      </c>
      <c r="Q56" s="8" t="s">
        <v>69</v>
      </c>
      <c r="R56" s="8" t="s">
        <v>68</v>
      </c>
    </row>
    <row r="57" spans="1:18" ht="13.5" customHeight="1" outlineLevel="1">
      <c r="A57" s="45" t="s">
        <v>16</v>
      </c>
      <c r="B57" s="32">
        <v>5622</v>
      </c>
      <c r="C57" s="12" t="s">
        <v>12</v>
      </c>
      <c r="D57" s="15" t="s">
        <v>52</v>
      </c>
      <c r="E57" s="14" t="s">
        <v>13</v>
      </c>
      <c r="F57" s="28">
        <f>N57</f>
        <v>930</v>
      </c>
      <c r="G57" s="28">
        <v>0.97</v>
      </c>
      <c r="H57" s="11">
        <v>1.77</v>
      </c>
      <c r="I57" s="13">
        <f t="shared" ref="I57:I63" si="15">H57+G57</f>
        <v>2.74</v>
      </c>
      <c r="J57" s="42">
        <f t="shared" ref="J57:J63" si="16">TRUNC(F57*I57,2)</f>
        <v>2548.1999999999998</v>
      </c>
      <c r="K57" s="22"/>
      <c r="L57" s="11">
        <v>465</v>
      </c>
      <c r="M57" s="11">
        <v>2</v>
      </c>
      <c r="N57" s="33">
        <f>M57*L57</f>
        <v>930</v>
      </c>
      <c r="O57" s="11"/>
      <c r="P57" s="11"/>
      <c r="Q57" s="11"/>
      <c r="R57" s="11"/>
    </row>
    <row r="58" spans="1:18" ht="13.5" customHeight="1" outlineLevel="1">
      <c r="A58" s="45" t="s">
        <v>17</v>
      </c>
      <c r="B58" s="32" t="s">
        <v>50</v>
      </c>
      <c r="C58" s="12" t="s">
        <v>12</v>
      </c>
      <c r="D58" s="15" t="s">
        <v>53</v>
      </c>
      <c r="E58" s="14" t="s">
        <v>10</v>
      </c>
      <c r="F58" s="28">
        <f>P58</f>
        <v>46.5</v>
      </c>
      <c r="G58" s="28">
        <v>57.1</v>
      </c>
      <c r="H58" s="11">
        <v>19.010000000000002</v>
      </c>
      <c r="I58" s="13">
        <f t="shared" si="15"/>
        <v>76.11</v>
      </c>
      <c r="J58" s="42">
        <f t="shared" si="16"/>
        <v>3539.11</v>
      </c>
      <c r="K58" s="22"/>
      <c r="L58" s="11">
        <f>L57</f>
        <v>465</v>
      </c>
      <c r="M58" s="11">
        <f>M57</f>
        <v>2</v>
      </c>
      <c r="N58" s="11">
        <f>M58*L58</f>
        <v>930</v>
      </c>
      <c r="O58" s="11">
        <v>0.05</v>
      </c>
      <c r="P58" s="33">
        <f>TRUNC(O58*N58,2)</f>
        <v>46.5</v>
      </c>
      <c r="Q58" s="11"/>
      <c r="R58" s="11"/>
    </row>
    <row r="59" spans="1:18" ht="13.5" customHeight="1" outlineLevel="1">
      <c r="A59" s="45" t="s">
        <v>45</v>
      </c>
      <c r="B59" s="12">
        <v>72887</v>
      </c>
      <c r="C59" s="12" t="s">
        <v>12</v>
      </c>
      <c r="D59" s="15" t="s">
        <v>154</v>
      </c>
      <c r="E59" s="14" t="s">
        <v>224</v>
      </c>
      <c r="F59" s="28">
        <f>R59</f>
        <v>1627.5</v>
      </c>
      <c r="G59" s="28">
        <v>0.77</v>
      </c>
      <c r="H59" s="11">
        <v>0.12</v>
      </c>
      <c r="I59" s="13">
        <f t="shared" si="15"/>
        <v>0.89</v>
      </c>
      <c r="J59" s="42">
        <f t="shared" si="16"/>
        <v>1448.47</v>
      </c>
      <c r="K59" s="22"/>
      <c r="L59" s="11">
        <f>L58</f>
        <v>465</v>
      </c>
      <c r="M59" s="11">
        <f>M58</f>
        <v>2</v>
      </c>
      <c r="N59" s="11">
        <f>M59*L59</f>
        <v>930</v>
      </c>
      <c r="O59" s="11">
        <f>O58</f>
        <v>0.05</v>
      </c>
      <c r="P59" s="11">
        <f>P58</f>
        <v>46.5</v>
      </c>
      <c r="Q59" s="11">
        <v>35</v>
      </c>
      <c r="R59" s="33">
        <f>TRUNC(Q59*P59,2)</f>
        <v>1627.5</v>
      </c>
    </row>
    <row r="60" spans="1:18" ht="13.5" customHeight="1" outlineLevel="1">
      <c r="A60" s="45" t="s">
        <v>80</v>
      </c>
      <c r="B60" s="12" t="s">
        <v>95</v>
      </c>
      <c r="C60" s="12" t="s">
        <v>12</v>
      </c>
      <c r="D60" s="15" t="s">
        <v>81</v>
      </c>
      <c r="E60" s="14" t="s">
        <v>82</v>
      </c>
      <c r="F60" s="28">
        <f>L60</f>
        <v>465</v>
      </c>
      <c r="G60" s="28">
        <v>21.06</v>
      </c>
      <c r="H60" s="11">
        <v>14.02</v>
      </c>
      <c r="I60" s="13">
        <f t="shared" si="15"/>
        <v>35.08</v>
      </c>
      <c r="J60" s="42">
        <f t="shared" si="16"/>
        <v>16312.2</v>
      </c>
      <c r="K60" s="22"/>
      <c r="L60" s="33">
        <f>L57</f>
        <v>465</v>
      </c>
      <c r="M60" s="11"/>
      <c r="N60" s="11"/>
      <c r="O60" s="11"/>
      <c r="P60" s="11"/>
      <c r="Q60" s="11"/>
      <c r="R60" s="31"/>
    </row>
    <row r="61" spans="1:18" ht="13.5" customHeight="1" outlineLevel="1">
      <c r="A61" s="45" t="s">
        <v>163</v>
      </c>
      <c r="B61" s="12">
        <v>73675</v>
      </c>
      <c r="C61" s="12" t="s">
        <v>12</v>
      </c>
      <c r="D61" s="15" t="s">
        <v>54</v>
      </c>
      <c r="E61" s="14" t="s">
        <v>13</v>
      </c>
      <c r="F61" s="28">
        <f>N61</f>
        <v>16.8</v>
      </c>
      <c r="G61" s="28">
        <v>22.98</v>
      </c>
      <c r="H61" s="11">
        <v>12.36</v>
      </c>
      <c r="I61" s="13">
        <f t="shared" si="15"/>
        <v>35.340000000000003</v>
      </c>
      <c r="J61" s="42">
        <f t="shared" si="16"/>
        <v>593.71</v>
      </c>
      <c r="K61" s="22"/>
      <c r="L61" s="11">
        <v>8.4</v>
      </c>
      <c r="M61" s="11">
        <f>M57</f>
        <v>2</v>
      </c>
      <c r="N61" s="33">
        <f>M61*L61</f>
        <v>16.8</v>
      </c>
      <c r="O61" s="11"/>
      <c r="P61" s="11"/>
      <c r="Q61" s="11"/>
      <c r="R61" s="11"/>
    </row>
    <row r="62" spans="1:18" ht="13.5" customHeight="1" outlineLevel="1">
      <c r="A62" s="45" t="s">
        <v>164</v>
      </c>
      <c r="B62" s="12" t="s">
        <v>96</v>
      </c>
      <c r="C62" s="12" t="s">
        <v>12</v>
      </c>
      <c r="D62" s="15" t="s">
        <v>55</v>
      </c>
      <c r="E62" s="14" t="s">
        <v>13</v>
      </c>
      <c r="F62" s="28">
        <f>N62</f>
        <v>2.25</v>
      </c>
      <c r="G62" s="28">
        <v>44.89</v>
      </c>
      <c r="H62" s="11">
        <v>24.16</v>
      </c>
      <c r="I62" s="13">
        <f t="shared" si="15"/>
        <v>69.05</v>
      </c>
      <c r="J62" s="42">
        <f t="shared" si="16"/>
        <v>155.36000000000001</v>
      </c>
      <c r="K62" s="22"/>
      <c r="L62" s="11">
        <v>9</v>
      </c>
      <c r="M62" s="11">
        <v>0.25</v>
      </c>
      <c r="N62" s="33">
        <f>TRUNC(M62*L62,2)</f>
        <v>2.25</v>
      </c>
      <c r="O62" s="11"/>
      <c r="P62" s="11"/>
      <c r="Q62" s="11"/>
      <c r="R62" s="11"/>
    </row>
    <row r="63" spans="1:18" ht="13.5" customHeight="1" outlineLevel="1">
      <c r="A63" s="45" t="s">
        <v>165</v>
      </c>
      <c r="B63" s="12" t="s">
        <v>51</v>
      </c>
      <c r="C63" s="12" t="s">
        <v>12</v>
      </c>
      <c r="D63" s="15" t="s">
        <v>56</v>
      </c>
      <c r="E63" s="14" t="s">
        <v>13</v>
      </c>
      <c r="F63" s="28">
        <f>N63</f>
        <v>2</v>
      </c>
      <c r="G63" s="28">
        <v>4.79</v>
      </c>
      <c r="H63" s="11">
        <v>3.18</v>
      </c>
      <c r="I63" s="13">
        <f t="shared" si="15"/>
        <v>7.9700000000000006</v>
      </c>
      <c r="J63" s="42">
        <f t="shared" si="16"/>
        <v>15.94</v>
      </c>
      <c r="K63" s="22"/>
      <c r="L63" s="11">
        <v>2</v>
      </c>
      <c r="M63" s="11">
        <v>1</v>
      </c>
      <c r="N63" s="33">
        <f>TRUNC(M63*L63,2)</f>
        <v>2</v>
      </c>
      <c r="O63" s="11"/>
      <c r="P63" s="11"/>
      <c r="Q63" s="11"/>
      <c r="R63" s="11"/>
    </row>
    <row r="64" spans="1:18" ht="12" customHeight="1" outlineLevel="1">
      <c r="A64" s="43" t="s">
        <v>27</v>
      </c>
      <c r="B64" s="17"/>
      <c r="C64" s="17"/>
      <c r="D64" s="18"/>
      <c r="E64" s="18"/>
      <c r="F64" s="19"/>
      <c r="G64" s="19"/>
      <c r="H64" s="19"/>
      <c r="I64" s="18"/>
      <c r="J64" s="44">
        <f>SUM(J57:J63)</f>
        <v>24612.989999999998</v>
      </c>
      <c r="K64" s="22"/>
      <c r="L64" s="34"/>
      <c r="M64" s="3"/>
      <c r="N64" s="3"/>
      <c r="O64" s="3"/>
      <c r="P64" s="3"/>
      <c r="Q64" s="3"/>
      <c r="R64" s="35"/>
    </row>
    <row r="65" spans="1:18" ht="9" customHeight="1" outlineLevel="1">
      <c r="A65" s="43"/>
      <c r="B65" s="17"/>
      <c r="C65" s="17"/>
      <c r="D65" s="18"/>
      <c r="E65" s="18"/>
      <c r="F65" s="19"/>
      <c r="G65" s="19"/>
      <c r="H65" s="19"/>
      <c r="I65" s="18"/>
      <c r="J65" s="44"/>
      <c r="K65" s="22"/>
      <c r="L65" s="34"/>
      <c r="M65" s="3"/>
      <c r="N65" s="3"/>
      <c r="O65" s="3"/>
      <c r="P65" s="3"/>
      <c r="Q65" s="3"/>
      <c r="R65" s="35"/>
    </row>
    <row r="66" spans="1:18" ht="25.5" customHeight="1">
      <c r="A66" s="131">
        <v>6</v>
      </c>
      <c r="B66" s="132"/>
      <c r="C66" s="132"/>
      <c r="D66" s="133" t="s">
        <v>57</v>
      </c>
      <c r="E66" s="133"/>
      <c r="F66" s="134"/>
      <c r="G66" s="134"/>
      <c r="H66" s="135"/>
      <c r="I66" s="133"/>
      <c r="J66" s="136">
        <f>J71</f>
        <v>2688.4</v>
      </c>
      <c r="K66" s="22"/>
      <c r="L66" s="8"/>
      <c r="M66" s="8" t="s">
        <v>75</v>
      </c>
      <c r="N66" s="8" t="s">
        <v>100</v>
      </c>
      <c r="O66" s="8"/>
      <c r="P66" s="3"/>
      <c r="Q66" s="3"/>
      <c r="R66" s="35"/>
    </row>
    <row r="67" spans="1:18" ht="13.5" customHeight="1" outlineLevel="1">
      <c r="A67" s="45" t="s">
        <v>162</v>
      </c>
      <c r="B67" s="32">
        <v>72947</v>
      </c>
      <c r="C67" s="12" t="s">
        <v>12</v>
      </c>
      <c r="D67" s="15" t="s">
        <v>59</v>
      </c>
      <c r="E67" s="14" t="s">
        <v>13</v>
      </c>
      <c r="F67" s="28">
        <f>N68</f>
        <v>8.43</v>
      </c>
      <c r="G67" s="28">
        <v>16.32</v>
      </c>
      <c r="H67" s="11">
        <v>2.86</v>
      </c>
      <c r="I67" s="13">
        <f t="shared" ref="I67:I70" si="17">H67+G67</f>
        <v>19.18</v>
      </c>
      <c r="J67" s="42">
        <f t="shared" ref="J67:J70" si="18">TRUNC(F67*I67,2)</f>
        <v>161.68</v>
      </c>
      <c r="K67" s="22"/>
      <c r="L67" s="8" t="s">
        <v>74</v>
      </c>
      <c r="M67" s="11">
        <v>1.9</v>
      </c>
      <c r="N67" s="11">
        <v>24.25</v>
      </c>
      <c r="O67" s="11"/>
      <c r="P67" s="3"/>
      <c r="Q67" s="3"/>
      <c r="R67" s="35"/>
    </row>
    <row r="68" spans="1:18" outlineLevel="1">
      <c r="A68" s="45" t="s">
        <v>166</v>
      </c>
      <c r="B68" s="32">
        <v>72947</v>
      </c>
      <c r="C68" s="12" t="s">
        <v>12</v>
      </c>
      <c r="D68" s="15" t="s">
        <v>60</v>
      </c>
      <c r="E68" s="14" t="s">
        <v>13</v>
      </c>
      <c r="F68" s="28">
        <f>N69</f>
        <v>15.1</v>
      </c>
      <c r="G68" s="28">
        <f>G67*1.5</f>
        <v>24.48</v>
      </c>
      <c r="H68" s="28">
        <f>H67*1.5</f>
        <v>4.29</v>
      </c>
      <c r="I68" s="13">
        <f t="shared" si="17"/>
        <v>28.77</v>
      </c>
      <c r="J68" s="42">
        <f t="shared" si="18"/>
        <v>434.42</v>
      </c>
      <c r="K68" s="22"/>
      <c r="L68" s="233" t="s">
        <v>77</v>
      </c>
      <c r="M68" s="234"/>
      <c r="N68" s="33">
        <v>8.43</v>
      </c>
      <c r="O68" s="8"/>
      <c r="P68" s="3"/>
      <c r="Q68" s="3"/>
      <c r="R68" s="35"/>
    </row>
    <row r="69" spans="1:18" outlineLevel="1">
      <c r="A69" s="45" t="s">
        <v>167</v>
      </c>
      <c r="B69" s="32">
        <v>7701</v>
      </c>
      <c r="C69" s="12" t="s">
        <v>12</v>
      </c>
      <c r="D69" s="15" t="s">
        <v>97</v>
      </c>
      <c r="E69" s="14" t="s">
        <v>82</v>
      </c>
      <c r="F69" s="28">
        <f>N67</f>
        <v>24.25</v>
      </c>
      <c r="G69" s="28">
        <v>49.92</v>
      </c>
      <c r="H69" s="11">
        <v>8.7899999999999991</v>
      </c>
      <c r="I69" s="13">
        <f t="shared" si="17"/>
        <v>58.71</v>
      </c>
      <c r="J69" s="42">
        <f t="shared" si="18"/>
        <v>1423.71</v>
      </c>
      <c r="K69" s="22"/>
      <c r="L69" s="233" t="s">
        <v>76</v>
      </c>
      <c r="M69" s="234"/>
      <c r="N69" s="33">
        <v>15.1</v>
      </c>
      <c r="O69" s="8"/>
      <c r="P69" s="36"/>
      <c r="Q69" s="36"/>
      <c r="R69" s="37"/>
    </row>
    <row r="70" spans="1:18" outlineLevel="1">
      <c r="A70" s="45" t="s">
        <v>168</v>
      </c>
      <c r="B70" s="32" t="s">
        <v>61</v>
      </c>
      <c r="C70" s="12" t="s">
        <v>58</v>
      </c>
      <c r="D70" s="15" t="s">
        <v>62</v>
      </c>
      <c r="E70" s="14" t="s">
        <v>13</v>
      </c>
      <c r="F70" s="28">
        <f>M67</f>
        <v>1.9</v>
      </c>
      <c r="G70" s="28">
        <v>299.12</v>
      </c>
      <c r="H70" s="11">
        <v>52.77</v>
      </c>
      <c r="I70" s="13">
        <f t="shared" si="17"/>
        <v>351.89</v>
      </c>
      <c r="J70" s="42">
        <f t="shared" si="18"/>
        <v>668.59</v>
      </c>
      <c r="K70" s="22"/>
      <c r="L70" s="83"/>
      <c r="M70" s="84"/>
      <c r="N70" s="84"/>
      <c r="O70" s="84"/>
      <c r="P70" s="83"/>
      <c r="Q70" s="83"/>
      <c r="R70" s="83"/>
    </row>
    <row r="71" spans="1:18" ht="12" customHeight="1" outlineLevel="1">
      <c r="A71" s="43" t="s">
        <v>27</v>
      </c>
      <c r="B71" s="17"/>
      <c r="C71" s="17"/>
      <c r="D71" s="18"/>
      <c r="E71" s="18"/>
      <c r="F71" s="19"/>
      <c r="G71" s="19"/>
      <c r="H71" s="19"/>
      <c r="I71" s="18"/>
      <c r="J71" s="44">
        <f>SUM(J67:J70)</f>
        <v>2688.4</v>
      </c>
      <c r="K71" s="22"/>
      <c r="L71" s="82"/>
      <c r="M71" s="85"/>
      <c r="N71" s="85"/>
      <c r="O71" s="85"/>
      <c r="P71" s="82"/>
      <c r="Q71" s="82"/>
      <c r="R71" s="82"/>
    </row>
    <row r="72" spans="1:18" ht="9" customHeight="1" outlineLevel="1" thickBot="1">
      <c r="A72" s="43"/>
      <c r="B72" s="17"/>
      <c r="C72" s="17"/>
      <c r="D72" s="18"/>
      <c r="E72" s="18"/>
      <c r="F72" s="19"/>
      <c r="G72" s="19"/>
      <c r="H72" s="19"/>
      <c r="I72" s="18"/>
      <c r="J72" s="44"/>
      <c r="K72" s="22"/>
      <c r="L72" s="82"/>
      <c r="M72" s="85"/>
      <c r="N72" s="85"/>
      <c r="O72" s="85"/>
      <c r="P72" s="82"/>
      <c r="Q72" s="82"/>
      <c r="R72" s="82"/>
    </row>
    <row r="73" spans="1:18" ht="27" customHeight="1" thickBot="1">
      <c r="A73" s="129" t="s">
        <v>101</v>
      </c>
      <c r="B73" s="130"/>
      <c r="C73" s="130"/>
      <c r="D73" s="126"/>
      <c r="E73" s="126"/>
      <c r="F73" s="127"/>
      <c r="G73" s="127"/>
      <c r="H73" s="127"/>
      <c r="I73" s="126"/>
      <c r="J73" s="128">
        <f>J10+J17+J34+J56+J66+J47</f>
        <v>209186.25</v>
      </c>
      <c r="K73" s="22"/>
      <c r="L73" s="82"/>
      <c r="M73" s="85"/>
      <c r="N73" s="85"/>
      <c r="O73" s="85"/>
      <c r="P73" s="82"/>
      <c r="Q73" s="82"/>
      <c r="R73" s="82"/>
    </row>
    <row r="74" spans="1:18" ht="13.5" collapsed="1" thickBot="1">
      <c r="C74" s="23"/>
      <c r="D74" s="24"/>
      <c r="E74" s="2"/>
      <c r="F74" s="29"/>
      <c r="G74" s="29"/>
      <c r="H74" s="235" t="s">
        <v>83</v>
      </c>
      <c r="I74" s="236"/>
      <c r="J74" s="26">
        <f>J73/B7</f>
        <v>91.74835526315789</v>
      </c>
      <c r="L74" s="82"/>
      <c r="M74" s="85"/>
      <c r="N74" s="85"/>
      <c r="O74" s="85"/>
      <c r="P74" s="82"/>
      <c r="Q74" s="82"/>
      <c r="R74" s="82"/>
    </row>
    <row r="75" spans="1:18">
      <c r="C75" s="23"/>
      <c r="D75" s="24"/>
      <c r="E75" s="2"/>
      <c r="F75" s="29"/>
      <c r="G75" s="29"/>
      <c r="H75" s="1"/>
      <c r="J75" s="52"/>
      <c r="L75" s="225"/>
      <c r="M75" s="225"/>
      <c r="N75" s="85"/>
      <c r="O75" s="82"/>
      <c r="P75" s="82"/>
      <c r="Q75" s="82"/>
      <c r="R75" s="82"/>
    </row>
    <row r="76" spans="1:18">
      <c r="C76" s="23"/>
      <c r="D76" s="24"/>
      <c r="E76" s="2"/>
      <c r="F76" s="29"/>
      <c r="G76" s="29"/>
      <c r="H76" s="1"/>
      <c r="J76" s="3"/>
      <c r="L76" s="103"/>
      <c r="M76" s="103"/>
      <c r="N76" s="85"/>
      <c r="O76" s="82"/>
      <c r="P76" s="82"/>
      <c r="Q76" s="82"/>
      <c r="R76" s="82"/>
    </row>
    <row r="77" spans="1:18" s="7" customFormat="1" ht="21" customHeight="1">
      <c r="A77" s="5"/>
      <c r="B77" s="5"/>
      <c r="C77" s="23"/>
      <c r="D77" s="24"/>
      <c r="E77" s="2"/>
      <c r="F77" s="29"/>
      <c r="G77" s="29"/>
      <c r="J77" s="25"/>
    </row>
    <row r="78" spans="1:18" ht="18.75" customHeight="1">
      <c r="C78" s="23"/>
      <c r="D78" s="24"/>
      <c r="E78" s="2"/>
      <c r="F78" s="29"/>
      <c r="G78" s="53"/>
      <c r="H78" s="53"/>
    </row>
    <row r="79" spans="1:18" ht="13.5" customHeight="1">
      <c r="C79" s="23"/>
      <c r="D79" s="24"/>
      <c r="E79" s="2"/>
      <c r="F79" s="29"/>
      <c r="G79" s="54"/>
      <c r="H79" s="54"/>
    </row>
    <row r="80" spans="1:18" ht="13.5" customHeight="1">
      <c r="C80" s="23"/>
      <c r="D80" s="24"/>
      <c r="E80" s="2"/>
      <c r="F80" s="29"/>
      <c r="G80" s="54"/>
      <c r="H80" s="54"/>
    </row>
    <row r="81" spans="3:8" ht="13.5" customHeight="1">
      <c r="C81" s="23"/>
      <c r="D81" s="24"/>
      <c r="E81" s="2"/>
      <c r="F81" s="29"/>
      <c r="G81" s="54"/>
      <c r="H81" s="54"/>
    </row>
    <row r="82" spans="3:8" ht="13.5" customHeight="1">
      <c r="C82" s="23"/>
      <c r="D82" s="24"/>
      <c r="E82" s="2"/>
      <c r="F82" s="29"/>
      <c r="G82" s="54"/>
      <c r="H82" s="54"/>
    </row>
    <row r="83" spans="3:8" ht="13.5" customHeight="1">
      <c r="C83" s="23"/>
      <c r="D83" s="24"/>
      <c r="E83" s="2"/>
      <c r="F83" s="29"/>
      <c r="G83" s="54"/>
      <c r="H83" s="54"/>
    </row>
    <row r="84" spans="3:8">
      <c r="C84" s="23"/>
      <c r="D84" s="24"/>
      <c r="E84" s="2"/>
      <c r="F84" s="29"/>
    </row>
    <row r="85" spans="3:8">
      <c r="C85" s="23"/>
      <c r="D85" s="24"/>
      <c r="E85" s="2"/>
      <c r="F85" s="29"/>
    </row>
    <row r="86" spans="3:8">
      <c r="C86" s="23"/>
      <c r="D86" s="24"/>
      <c r="E86" s="2"/>
      <c r="F86" s="29"/>
    </row>
    <row r="87" spans="3:8">
      <c r="D87" s="24"/>
      <c r="E87" s="2"/>
      <c r="F87" s="29"/>
    </row>
    <row r="88" spans="3:8">
      <c r="D88" s="24"/>
      <c r="E88" s="2"/>
      <c r="F88" s="29"/>
    </row>
    <row r="89" spans="3:8">
      <c r="D89" s="24"/>
      <c r="E89" s="2"/>
      <c r="F89" s="29"/>
    </row>
    <row r="90" spans="3:8">
      <c r="D90" s="24"/>
      <c r="E90" s="2"/>
      <c r="F90" s="29"/>
    </row>
  </sheetData>
  <mergeCells count="6">
    <mergeCell ref="L75:M75"/>
    <mergeCell ref="A1:J2"/>
    <mergeCell ref="L1:R8"/>
    <mergeCell ref="L68:M68"/>
    <mergeCell ref="L69:M69"/>
    <mergeCell ref="H74:I74"/>
  </mergeCells>
  <conditionalFormatting sqref="F15:I16 F8:I8">
    <cfRule type="cellIs" dxfId="26" priority="7" stopIfTrue="1" operator="equal">
      <formula>0</formula>
    </cfRule>
  </conditionalFormatting>
  <conditionalFormatting sqref="F65:I65 F72:I72">
    <cfRule type="cellIs" dxfId="25" priority="6" stopIfTrue="1" operator="equal">
      <formula>0</formula>
    </cfRule>
  </conditionalFormatting>
  <conditionalFormatting sqref="F64:I64">
    <cfRule type="cellIs" dxfId="24" priority="5" stopIfTrue="1" operator="equal">
      <formula>0</formula>
    </cfRule>
  </conditionalFormatting>
  <conditionalFormatting sqref="F71:I71 F33:I33">
    <cfRule type="cellIs" dxfId="23" priority="4" stopIfTrue="1" operator="equal">
      <formula>0</formula>
    </cfRule>
  </conditionalFormatting>
  <conditionalFormatting sqref="F32:I32">
    <cfRule type="cellIs" dxfId="22" priority="3" stopIfTrue="1" operator="equal">
      <formula>0</formula>
    </cfRule>
  </conditionalFormatting>
  <conditionalFormatting sqref="F45:I46">
    <cfRule type="cellIs" dxfId="21" priority="2" stopIfTrue="1" operator="equal">
      <formula>0</formula>
    </cfRule>
  </conditionalFormatting>
  <conditionalFormatting sqref="F54:I54">
    <cfRule type="cellIs" dxfId="20" priority="1" stopIfTrue="1" operator="equal">
      <formula>0</formula>
    </cfRule>
  </conditionalFormatting>
  <printOptions horizontalCentered="1"/>
  <pageMargins left="0.27559055118110237" right="0.35433070866141736" top="0.59055118110236227" bottom="0.39370078740157483" header="0.35433070866141736" footer="0.19685039370078741"/>
  <pageSetup paperSize="9" scale="74" fitToHeight="15" orientation="landscape" r:id="rId1"/>
  <headerFooter alignWithMargins="0"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0"/>
  <sheetViews>
    <sheetView showGridLines="0" topLeftCell="A16" zoomScale="83" zoomScaleNormal="83" zoomScaleSheetLayoutView="50" workbookViewId="0">
      <selection activeCell="L59" sqref="L59"/>
    </sheetView>
  </sheetViews>
  <sheetFormatPr defaultRowHeight="12.75" outlineLevelRow="1"/>
  <cols>
    <col min="1" max="1" width="8.625" style="5" customWidth="1"/>
    <col min="2" max="2" width="11.875" style="5" bestFit="1" customWidth="1"/>
    <col min="3" max="3" width="10" style="5" customWidth="1"/>
    <col min="4" max="4" width="76.125" style="6" customWidth="1"/>
    <col min="5" max="5" width="6.625" style="4" bestFit="1" customWidth="1"/>
    <col min="6" max="6" width="10.125" style="30" bestFit="1" customWidth="1"/>
    <col min="7" max="7" width="10.125" style="30" customWidth="1"/>
    <col min="8" max="8" width="11.25" style="7" customWidth="1"/>
    <col min="9" max="9" width="14.25" style="1" customWidth="1"/>
    <col min="10" max="10" width="15.125" style="1" customWidth="1"/>
    <col min="11" max="11" width="3.25" style="1" customWidth="1"/>
    <col min="12" max="12" width="29.875" style="1" customWidth="1"/>
    <col min="13" max="13" width="9.375" style="1" customWidth="1"/>
    <col min="14" max="14" width="11" style="1" customWidth="1"/>
    <col min="15" max="17" width="9" style="1"/>
    <col min="18" max="19" width="11.125" style="1" customWidth="1"/>
    <col min="20" max="20" width="6" style="1" customWidth="1"/>
    <col min="21" max="21" width="10.5" style="1" customWidth="1"/>
    <col min="22" max="16384" width="9" style="1"/>
  </cols>
  <sheetData>
    <row r="1" spans="1:18" ht="12.75" customHeight="1">
      <c r="A1" s="226" t="s">
        <v>30</v>
      </c>
      <c r="B1" s="227"/>
      <c r="C1" s="227"/>
      <c r="D1" s="227"/>
      <c r="E1" s="227"/>
      <c r="F1" s="227"/>
      <c r="G1" s="227"/>
      <c r="H1" s="227"/>
      <c r="I1" s="227"/>
      <c r="J1" s="228"/>
      <c r="L1" s="232" t="s">
        <v>73</v>
      </c>
      <c r="M1" s="232"/>
      <c r="N1" s="232"/>
      <c r="O1" s="232"/>
      <c r="P1" s="232"/>
      <c r="Q1" s="232"/>
      <c r="R1" s="232"/>
    </row>
    <row r="2" spans="1:18" ht="15" customHeight="1" thickBot="1">
      <c r="A2" s="229"/>
      <c r="B2" s="230"/>
      <c r="C2" s="230"/>
      <c r="D2" s="230"/>
      <c r="E2" s="230"/>
      <c r="F2" s="230"/>
      <c r="G2" s="230"/>
      <c r="H2" s="230"/>
      <c r="I2" s="230"/>
      <c r="J2" s="231"/>
      <c r="L2" s="232"/>
      <c r="M2" s="232"/>
      <c r="N2" s="232"/>
      <c r="O2" s="232"/>
      <c r="P2" s="232"/>
      <c r="Q2" s="232"/>
      <c r="R2" s="232"/>
    </row>
    <row r="3" spans="1:18" ht="14.25" customHeight="1">
      <c r="A3" s="104" t="s">
        <v>155</v>
      </c>
      <c r="B3" s="105"/>
      <c r="C3" s="105"/>
      <c r="D3" s="106"/>
      <c r="E3" s="107"/>
      <c r="F3" s="108"/>
      <c r="G3" s="108"/>
      <c r="H3" s="109"/>
      <c r="I3" s="110"/>
      <c r="J3" s="111"/>
      <c r="L3" s="232"/>
      <c r="M3" s="232"/>
      <c r="N3" s="232"/>
      <c r="O3" s="232"/>
      <c r="P3" s="232"/>
      <c r="Q3" s="232"/>
      <c r="R3" s="232"/>
    </row>
    <row r="4" spans="1:18" ht="15" customHeight="1">
      <c r="A4" s="104" t="s">
        <v>223</v>
      </c>
      <c r="B4" s="105"/>
      <c r="C4" s="208" t="s">
        <v>222</v>
      </c>
      <c r="D4" s="210">
        <f>BDI!I19</f>
        <v>0.24230000000000002</v>
      </c>
      <c r="E4" s="107"/>
      <c r="F4" s="108"/>
      <c r="G4" s="108"/>
      <c r="H4" s="109"/>
      <c r="I4" s="110"/>
      <c r="J4" s="111"/>
      <c r="L4" s="232"/>
      <c r="M4" s="232"/>
      <c r="N4" s="232"/>
      <c r="O4" s="232"/>
      <c r="P4" s="232"/>
      <c r="Q4" s="232"/>
      <c r="R4" s="232"/>
    </row>
    <row r="5" spans="1:18">
      <c r="A5" s="112" t="s">
        <v>184</v>
      </c>
      <c r="B5" s="113"/>
      <c r="C5" s="113"/>
      <c r="D5" s="113"/>
      <c r="E5" s="113"/>
      <c r="F5" s="113"/>
      <c r="G5" s="113"/>
      <c r="H5" s="113"/>
      <c r="I5" s="113"/>
      <c r="J5" s="114"/>
      <c r="L5" s="232"/>
      <c r="M5" s="232"/>
      <c r="N5" s="232"/>
      <c r="O5" s="232"/>
      <c r="P5" s="232"/>
      <c r="Q5" s="232"/>
      <c r="R5" s="232"/>
    </row>
    <row r="6" spans="1:18">
      <c r="A6" s="112" t="s">
        <v>99</v>
      </c>
      <c r="B6" s="115">
        <v>146</v>
      </c>
      <c r="C6" s="113" t="s">
        <v>82</v>
      </c>
      <c r="D6" s="113"/>
      <c r="E6" s="113"/>
      <c r="F6" s="113"/>
      <c r="G6" s="113"/>
      <c r="H6" s="113"/>
      <c r="I6" s="113"/>
      <c r="J6" s="114"/>
      <c r="L6" s="232"/>
      <c r="M6" s="232"/>
      <c r="N6" s="232"/>
      <c r="O6" s="232"/>
      <c r="P6" s="232"/>
      <c r="Q6" s="232"/>
      <c r="R6" s="232"/>
    </row>
    <row r="7" spans="1:18" ht="13.5" thickBot="1">
      <c r="A7" s="116" t="s">
        <v>78</v>
      </c>
      <c r="B7" s="115">
        <v>876</v>
      </c>
      <c r="C7" s="117" t="s">
        <v>13</v>
      </c>
      <c r="D7" s="118"/>
      <c r="E7" s="119"/>
      <c r="F7" s="120"/>
      <c r="G7" s="120"/>
      <c r="H7" s="121"/>
      <c r="I7" s="113"/>
      <c r="J7" s="114"/>
      <c r="L7" s="232"/>
      <c r="M7" s="232"/>
      <c r="N7" s="232"/>
      <c r="O7" s="232"/>
      <c r="P7" s="232"/>
      <c r="Q7" s="232"/>
      <c r="R7" s="232"/>
    </row>
    <row r="8" spans="1:18" ht="33.75" customHeight="1" thickBot="1">
      <c r="A8" s="122" t="s">
        <v>0</v>
      </c>
      <c r="B8" s="122" t="s">
        <v>1</v>
      </c>
      <c r="C8" s="122" t="s">
        <v>2</v>
      </c>
      <c r="D8" s="122" t="s">
        <v>3</v>
      </c>
      <c r="E8" s="122" t="s">
        <v>4</v>
      </c>
      <c r="F8" s="123" t="s">
        <v>5</v>
      </c>
      <c r="G8" s="124" t="s">
        <v>31</v>
      </c>
      <c r="H8" s="124" t="s">
        <v>32</v>
      </c>
      <c r="I8" s="124" t="s">
        <v>29</v>
      </c>
      <c r="J8" s="125" t="s">
        <v>6</v>
      </c>
      <c r="K8" s="20"/>
      <c r="L8" s="232"/>
      <c r="M8" s="232"/>
      <c r="N8" s="232"/>
      <c r="O8" s="232"/>
      <c r="P8" s="232"/>
      <c r="Q8" s="232"/>
      <c r="R8" s="232"/>
    </row>
    <row r="9" spans="1:18" ht="5.25" customHeight="1">
      <c r="A9" s="40"/>
      <c r="B9" s="10"/>
      <c r="C9" s="10"/>
      <c r="D9" s="16"/>
      <c r="E9" s="9"/>
      <c r="F9" s="27"/>
      <c r="G9" s="27"/>
      <c r="H9" s="11"/>
      <c r="I9" s="8"/>
      <c r="J9" s="41"/>
      <c r="L9" s="34"/>
      <c r="M9" s="3"/>
      <c r="N9" s="3"/>
      <c r="O9" s="3"/>
      <c r="P9" s="3"/>
      <c r="Q9" s="3"/>
      <c r="R9" s="35"/>
    </row>
    <row r="10" spans="1:18" ht="25.5" customHeight="1">
      <c r="A10" s="131">
        <v>1</v>
      </c>
      <c r="B10" s="132"/>
      <c r="C10" s="132"/>
      <c r="D10" s="133" t="s">
        <v>19</v>
      </c>
      <c r="E10" s="133"/>
      <c r="F10" s="134"/>
      <c r="G10" s="134"/>
      <c r="H10" s="135"/>
      <c r="I10" s="133"/>
      <c r="J10" s="136">
        <f>J15</f>
        <v>525.6</v>
      </c>
      <c r="K10" s="22"/>
      <c r="L10" s="8" t="s">
        <v>64</v>
      </c>
      <c r="M10" s="8" t="s">
        <v>65</v>
      </c>
      <c r="N10" s="8" t="s">
        <v>63</v>
      </c>
      <c r="O10" s="8" t="s">
        <v>66</v>
      </c>
      <c r="P10" s="8" t="s">
        <v>67</v>
      </c>
      <c r="Q10" s="8" t="s">
        <v>69</v>
      </c>
      <c r="R10" s="8" t="s">
        <v>68</v>
      </c>
    </row>
    <row r="11" spans="1:18" outlineLevel="1">
      <c r="A11" s="40" t="s">
        <v>7</v>
      </c>
      <c r="B11" s="10" t="s">
        <v>20</v>
      </c>
      <c r="C11" s="50" t="s">
        <v>12</v>
      </c>
      <c r="D11" s="16" t="s">
        <v>98</v>
      </c>
      <c r="E11" s="9" t="s">
        <v>21</v>
      </c>
      <c r="F11" s="27">
        <f>N11</f>
        <v>0</v>
      </c>
      <c r="G11" s="27">
        <v>224.56</v>
      </c>
      <c r="H11" s="11">
        <v>39.61</v>
      </c>
      <c r="I11" s="13">
        <f>H11+G11</f>
        <v>264.17</v>
      </c>
      <c r="J11" s="42">
        <f>TRUNC(F11*I11,2)</f>
        <v>0</v>
      </c>
      <c r="K11" s="22"/>
      <c r="L11" s="31">
        <v>0</v>
      </c>
      <c r="M11" s="31">
        <v>1.25</v>
      </c>
      <c r="N11" s="33">
        <f>TRUNC(M11*L11,2)</f>
        <v>0</v>
      </c>
      <c r="O11" s="31"/>
      <c r="P11" s="31"/>
      <c r="Q11" s="31"/>
      <c r="R11" s="31"/>
    </row>
    <row r="12" spans="1:18" outlineLevel="1">
      <c r="A12" s="40" t="s">
        <v>22</v>
      </c>
      <c r="B12" s="10">
        <v>4431</v>
      </c>
      <c r="C12" s="50" t="s">
        <v>12</v>
      </c>
      <c r="D12" s="16" t="s">
        <v>121</v>
      </c>
      <c r="E12" s="9" t="s">
        <v>82</v>
      </c>
      <c r="F12" s="27">
        <f>N12</f>
        <v>0</v>
      </c>
      <c r="G12" s="27">
        <v>13.46</v>
      </c>
      <c r="H12" s="11">
        <v>2.37</v>
      </c>
      <c r="I12" s="13">
        <f>H12+G12</f>
        <v>15.830000000000002</v>
      </c>
      <c r="J12" s="42">
        <f>TRUNC(F12*I12,2)</f>
        <v>0</v>
      </c>
      <c r="K12" s="22"/>
      <c r="L12" s="31"/>
      <c r="M12" s="31"/>
      <c r="N12" s="33"/>
      <c r="O12" s="31"/>
      <c r="P12" s="31"/>
      <c r="Q12" s="31"/>
      <c r="R12" s="31"/>
    </row>
    <row r="13" spans="1:18" outlineLevel="1">
      <c r="A13" s="40" t="s">
        <v>92</v>
      </c>
      <c r="B13" s="81">
        <v>78472</v>
      </c>
      <c r="C13" s="50" t="s">
        <v>12</v>
      </c>
      <c r="D13" s="16" t="s">
        <v>93</v>
      </c>
      <c r="E13" s="9" t="s">
        <v>21</v>
      </c>
      <c r="F13" s="27">
        <f>N13</f>
        <v>876</v>
      </c>
      <c r="G13" s="27">
        <v>0.39</v>
      </c>
      <c r="H13" s="11">
        <v>0.21</v>
      </c>
      <c r="I13" s="13">
        <f>H13+G13</f>
        <v>0.6</v>
      </c>
      <c r="J13" s="42">
        <f>TRUNC(F13*I13,2)</f>
        <v>525.6</v>
      </c>
      <c r="K13" s="22"/>
      <c r="L13" s="31">
        <f>B6</f>
        <v>146</v>
      </c>
      <c r="M13" s="31">
        <f>N13/L13</f>
        <v>6</v>
      </c>
      <c r="N13" s="33">
        <f>B7</f>
        <v>876</v>
      </c>
      <c r="O13" s="31"/>
      <c r="P13" s="31"/>
      <c r="Q13" s="31"/>
      <c r="R13" s="31"/>
    </row>
    <row r="14" spans="1:18" outlineLevel="1">
      <c r="A14" s="40" t="s">
        <v>120</v>
      </c>
      <c r="B14" s="51">
        <v>4</v>
      </c>
      <c r="C14" s="50" t="s">
        <v>12</v>
      </c>
      <c r="D14" s="8" t="s">
        <v>33</v>
      </c>
      <c r="E14" s="9" t="s">
        <v>94</v>
      </c>
      <c r="F14" s="27">
        <v>0</v>
      </c>
      <c r="G14" s="27">
        <v>3200</v>
      </c>
      <c r="H14" s="11">
        <v>1300</v>
      </c>
      <c r="I14" s="13">
        <f t="shared" ref="I14" si="0">H14+G14</f>
        <v>4500</v>
      </c>
      <c r="J14" s="42">
        <f>TRUNC(F14*I14,2)</f>
        <v>0</v>
      </c>
      <c r="K14" s="22"/>
      <c r="L14" s="31"/>
      <c r="M14" s="31"/>
      <c r="N14" s="31"/>
      <c r="O14" s="31"/>
      <c r="P14" s="31"/>
      <c r="Q14" s="31"/>
      <c r="R14" s="31"/>
    </row>
    <row r="15" spans="1:18" ht="12.75" customHeight="1" outlineLevel="1">
      <c r="A15" s="43" t="s">
        <v>23</v>
      </c>
      <c r="B15" s="17"/>
      <c r="C15" s="17"/>
      <c r="D15" s="18"/>
      <c r="E15" s="18"/>
      <c r="F15" s="21"/>
      <c r="G15" s="21"/>
      <c r="H15" s="19"/>
      <c r="I15" s="18"/>
      <c r="J15" s="44">
        <f>SUM(J11:J14)</f>
        <v>525.6</v>
      </c>
      <c r="K15" s="22"/>
      <c r="L15" s="34"/>
      <c r="M15" s="3"/>
      <c r="N15" s="3"/>
      <c r="O15" s="3"/>
      <c r="P15" s="3"/>
      <c r="Q15" s="3"/>
      <c r="R15" s="35"/>
    </row>
    <row r="16" spans="1:18" ht="8.25" customHeight="1" outlineLevel="1">
      <c r="A16" s="43"/>
      <c r="B16" s="17"/>
      <c r="C16" s="17"/>
      <c r="D16" s="18"/>
      <c r="E16" s="18"/>
      <c r="F16" s="21"/>
      <c r="G16" s="21"/>
      <c r="H16" s="19"/>
      <c r="I16" s="18"/>
      <c r="J16" s="44"/>
      <c r="K16" s="22"/>
      <c r="L16" s="34"/>
      <c r="M16" s="3"/>
      <c r="N16" s="3"/>
      <c r="O16" s="3"/>
      <c r="P16" s="3"/>
      <c r="Q16" s="3"/>
      <c r="R16" s="35"/>
    </row>
    <row r="17" spans="1:21" ht="25.5" customHeight="1">
      <c r="A17" s="131">
        <v>2</v>
      </c>
      <c r="B17" s="132"/>
      <c r="C17" s="132"/>
      <c r="D17" s="133" t="s">
        <v>102</v>
      </c>
      <c r="E17" s="133"/>
      <c r="F17" s="134"/>
      <c r="G17" s="134"/>
      <c r="H17" s="135"/>
      <c r="I17" s="133"/>
      <c r="J17" s="136">
        <f>J32</f>
        <v>0</v>
      </c>
      <c r="K17" s="22"/>
      <c r="L17" s="8"/>
      <c r="M17" s="8" t="s">
        <v>144</v>
      </c>
      <c r="N17" s="8"/>
      <c r="O17" s="87" t="s">
        <v>139</v>
      </c>
      <c r="P17" s="87" t="s">
        <v>140</v>
      </c>
      <c r="Q17" s="87" t="s">
        <v>141</v>
      </c>
      <c r="R17" s="87" t="s">
        <v>142</v>
      </c>
      <c r="S17" s="87" t="s">
        <v>143</v>
      </c>
    </row>
    <row r="18" spans="1:21" ht="12.75" customHeight="1" outlineLevel="1">
      <c r="A18" s="45" t="s">
        <v>8</v>
      </c>
      <c r="B18" s="32" t="s">
        <v>128</v>
      </c>
      <c r="C18" s="12" t="s">
        <v>12</v>
      </c>
      <c r="D18" s="15" t="s">
        <v>126</v>
      </c>
      <c r="E18" s="14" t="s">
        <v>10</v>
      </c>
      <c r="F18" s="28">
        <f>S19</f>
        <v>0</v>
      </c>
      <c r="G18" s="28">
        <v>6.41</v>
      </c>
      <c r="H18" s="11">
        <v>1.1100000000000001</v>
      </c>
      <c r="I18" s="13">
        <f t="shared" ref="I18:I31" si="1">H18+G18</f>
        <v>7.5200000000000005</v>
      </c>
      <c r="J18" s="42">
        <f t="shared" ref="J18:J31" si="2">TRUNC(F18*I18,2)</f>
        <v>0</v>
      </c>
      <c r="K18" s="22"/>
      <c r="L18" s="88" t="s">
        <v>122</v>
      </c>
      <c r="M18" s="88"/>
      <c r="N18" s="89" t="s">
        <v>48</v>
      </c>
      <c r="O18" s="90"/>
      <c r="P18" s="90"/>
      <c r="Q18" s="90"/>
      <c r="R18" s="90"/>
      <c r="S18" s="90">
        <f>SUM(S23:S25)</f>
        <v>0</v>
      </c>
    </row>
    <row r="19" spans="1:21" ht="12.75" customHeight="1" outlineLevel="1">
      <c r="A19" s="45" t="s">
        <v>24</v>
      </c>
      <c r="B19" s="32">
        <v>72915</v>
      </c>
      <c r="C19" s="12" t="s">
        <v>12</v>
      </c>
      <c r="D19" s="15" t="s">
        <v>124</v>
      </c>
      <c r="E19" s="14" t="s">
        <v>10</v>
      </c>
      <c r="F19" s="28">
        <f>S20</f>
        <v>0</v>
      </c>
      <c r="G19" s="28">
        <v>9.74</v>
      </c>
      <c r="H19" s="11">
        <v>1.71</v>
      </c>
      <c r="I19" s="13">
        <f t="shared" si="1"/>
        <v>11.45</v>
      </c>
      <c r="J19" s="42">
        <f t="shared" si="2"/>
        <v>0</v>
      </c>
      <c r="K19" s="22"/>
      <c r="L19" s="91" t="s">
        <v>132</v>
      </c>
      <c r="M19" s="91"/>
      <c r="N19" s="89" t="s">
        <v>48</v>
      </c>
      <c r="O19" s="90"/>
      <c r="P19" s="90"/>
      <c r="Q19" s="90"/>
      <c r="R19" s="90">
        <v>0.3</v>
      </c>
      <c r="S19" s="33">
        <f>S18-S21-S20</f>
        <v>0</v>
      </c>
    </row>
    <row r="20" spans="1:21" ht="12.75" customHeight="1" outlineLevel="1">
      <c r="A20" s="45" t="s">
        <v>25</v>
      </c>
      <c r="B20" s="32" t="s">
        <v>129</v>
      </c>
      <c r="C20" s="12" t="s">
        <v>58</v>
      </c>
      <c r="D20" s="15" t="s">
        <v>127</v>
      </c>
      <c r="E20" s="14" t="s">
        <v>10</v>
      </c>
      <c r="F20" s="28">
        <f>S21</f>
        <v>0</v>
      </c>
      <c r="G20" s="28">
        <v>62</v>
      </c>
      <c r="H20" s="11">
        <v>10.93</v>
      </c>
      <c r="I20" s="13">
        <f t="shared" si="1"/>
        <v>72.930000000000007</v>
      </c>
      <c r="J20" s="42">
        <f t="shared" si="2"/>
        <v>0</v>
      </c>
      <c r="K20" s="22"/>
      <c r="L20" s="91" t="s">
        <v>133</v>
      </c>
      <c r="M20" s="91"/>
      <c r="N20" s="92" t="s">
        <v>48</v>
      </c>
      <c r="O20" s="90"/>
      <c r="P20" s="90"/>
      <c r="Q20" s="90"/>
      <c r="R20" s="93">
        <v>0.4</v>
      </c>
      <c r="S20" s="33">
        <f>TRUNC(R20*$S$18,3)</f>
        <v>0</v>
      </c>
    </row>
    <row r="21" spans="1:21" ht="12.75" customHeight="1" outlineLevel="1">
      <c r="A21" s="45" t="s">
        <v>26</v>
      </c>
      <c r="B21" s="32" t="s">
        <v>130</v>
      </c>
      <c r="C21" s="12" t="s">
        <v>12</v>
      </c>
      <c r="D21" s="15" t="s">
        <v>125</v>
      </c>
      <c r="E21" s="14" t="s">
        <v>10</v>
      </c>
      <c r="F21" s="28">
        <f>S22</f>
        <v>0</v>
      </c>
      <c r="G21" s="28">
        <v>57.1</v>
      </c>
      <c r="H21" s="11">
        <v>19.010000000000002</v>
      </c>
      <c r="I21" s="13">
        <f t="shared" si="1"/>
        <v>76.11</v>
      </c>
      <c r="J21" s="42">
        <f t="shared" si="2"/>
        <v>0</v>
      </c>
      <c r="K21" s="22"/>
      <c r="L21" s="91" t="s">
        <v>134</v>
      </c>
      <c r="M21" s="91"/>
      <c r="N21" s="92" t="s">
        <v>48</v>
      </c>
      <c r="O21" s="90"/>
      <c r="P21" s="90"/>
      <c r="Q21" s="90"/>
      <c r="R21" s="93">
        <v>0.3</v>
      </c>
      <c r="S21" s="33">
        <f>TRUNC(R21*$S$18,3)</f>
        <v>0</v>
      </c>
    </row>
    <row r="22" spans="1:21" ht="12.75" customHeight="1" outlineLevel="1">
      <c r="A22" s="45" t="s">
        <v>79</v>
      </c>
      <c r="B22" s="32">
        <v>72887</v>
      </c>
      <c r="C22" s="12" t="s">
        <v>12</v>
      </c>
      <c r="D22" s="15" t="s">
        <v>152</v>
      </c>
      <c r="E22" s="14" t="s">
        <v>224</v>
      </c>
      <c r="F22" s="28">
        <f>U22</f>
        <v>0</v>
      </c>
      <c r="G22" s="28">
        <v>0.77</v>
      </c>
      <c r="H22" s="11">
        <v>0.12</v>
      </c>
      <c r="I22" s="13">
        <f t="shared" si="1"/>
        <v>0.89</v>
      </c>
      <c r="J22" s="42">
        <f t="shared" si="2"/>
        <v>0</v>
      </c>
      <c r="K22" s="22"/>
      <c r="L22" s="88" t="s">
        <v>135</v>
      </c>
      <c r="M22" s="88"/>
      <c r="N22" s="92" t="s">
        <v>48</v>
      </c>
      <c r="O22" s="90"/>
      <c r="P22" s="90"/>
      <c r="Q22" s="90">
        <f>SUM(Q23:Q25)</f>
        <v>0</v>
      </c>
      <c r="R22" s="93">
        <v>0.05</v>
      </c>
      <c r="S22" s="33">
        <f>TRUNC(R22*$S$18,3)</f>
        <v>0</v>
      </c>
      <c r="T22" s="1">
        <v>35</v>
      </c>
      <c r="U22" s="100">
        <f>T22*S22</f>
        <v>0</v>
      </c>
    </row>
    <row r="23" spans="1:21" ht="12.75" customHeight="1" outlineLevel="1">
      <c r="A23" s="45" t="s">
        <v>35</v>
      </c>
      <c r="B23" s="32">
        <v>7761</v>
      </c>
      <c r="C23" s="12" t="s">
        <v>12</v>
      </c>
      <c r="D23" s="15" t="s">
        <v>108</v>
      </c>
      <c r="E23" s="14" t="s">
        <v>82</v>
      </c>
      <c r="F23" s="28">
        <f>O23</f>
        <v>0</v>
      </c>
      <c r="G23" s="28">
        <v>74.98</v>
      </c>
      <c r="H23" s="11">
        <v>8.32</v>
      </c>
      <c r="I23" s="13">
        <f t="shared" si="1"/>
        <v>83.300000000000011</v>
      </c>
      <c r="J23" s="42">
        <f t="shared" si="2"/>
        <v>0</v>
      </c>
      <c r="K23" s="22"/>
      <c r="L23" s="94" t="s">
        <v>137</v>
      </c>
      <c r="M23" s="94"/>
      <c r="N23" s="92" t="s">
        <v>82</v>
      </c>
      <c r="O23" s="33">
        <v>0</v>
      </c>
      <c r="P23" s="90">
        <f>0.4*2</f>
        <v>0.8</v>
      </c>
      <c r="Q23" s="90">
        <f t="shared" ref="Q23:Q25" si="3">TRUNC(O23*P23,3)</f>
        <v>0</v>
      </c>
      <c r="R23" s="90">
        <v>1.5</v>
      </c>
      <c r="S23" s="90">
        <f t="shared" ref="S23:S25" si="4">TRUNC(Q23*R23,3)</f>
        <v>0</v>
      </c>
    </row>
    <row r="24" spans="1:21" ht="12.75" customHeight="1" outlineLevel="1">
      <c r="A24" s="45" t="s">
        <v>36</v>
      </c>
      <c r="B24" s="32">
        <v>73724</v>
      </c>
      <c r="C24" s="12" t="s">
        <v>12</v>
      </c>
      <c r="D24" s="15" t="s">
        <v>109</v>
      </c>
      <c r="E24" s="14" t="s">
        <v>82</v>
      </c>
      <c r="F24" s="28">
        <f>F23</f>
        <v>0</v>
      </c>
      <c r="G24" s="28">
        <v>6.27</v>
      </c>
      <c r="H24" s="28">
        <v>11.64</v>
      </c>
      <c r="I24" s="13">
        <f t="shared" si="1"/>
        <v>17.91</v>
      </c>
      <c r="J24" s="42">
        <f t="shared" si="2"/>
        <v>0</v>
      </c>
      <c r="K24" s="22"/>
      <c r="L24" s="94" t="s">
        <v>136</v>
      </c>
      <c r="M24" s="94"/>
      <c r="N24" s="92" t="s">
        <v>82</v>
      </c>
      <c r="O24" s="33">
        <v>0</v>
      </c>
      <c r="P24" s="90">
        <f>0.6*2</f>
        <v>1.2</v>
      </c>
      <c r="Q24" s="90">
        <f t="shared" si="3"/>
        <v>0</v>
      </c>
      <c r="R24" s="90">
        <v>1.6</v>
      </c>
      <c r="S24" s="90">
        <f t="shared" si="4"/>
        <v>0</v>
      </c>
    </row>
    <row r="25" spans="1:21" ht="12.75" customHeight="1" outlineLevel="1">
      <c r="A25" s="45" t="s">
        <v>37</v>
      </c>
      <c r="B25" s="32">
        <v>7762</v>
      </c>
      <c r="C25" s="12" t="s">
        <v>12</v>
      </c>
      <c r="D25" s="15" t="s">
        <v>110</v>
      </c>
      <c r="E25" s="14" t="s">
        <v>82</v>
      </c>
      <c r="F25" s="28">
        <f>O24</f>
        <v>0</v>
      </c>
      <c r="G25" s="28">
        <v>129.63999999999999</v>
      </c>
      <c r="H25" s="11">
        <v>14.39</v>
      </c>
      <c r="I25" s="13">
        <f t="shared" si="1"/>
        <v>144.02999999999997</v>
      </c>
      <c r="J25" s="42">
        <f t="shared" si="2"/>
        <v>0</v>
      </c>
      <c r="K25" s="22"/>
      <c r="L25" s="94" t="s">
        <v>178</v>
      </c>
      <c r="M25" s="96"/>
      <c r="N25" s="92" t="s">
        <v>82</v>
      </c>
      <c r="O25" s="33">
        <v>0</v>
      </c>
      <c r="P25" s="98">
        <v>1.6</v>
      </c>
      <c r="Q25" s="90">
        <f t="shared" si="3"/>
        <v>0</v>
      </c>
      <c r="R25" s="98">
        <v>1.6</v>
      </c>
      <c r="S25" s="90">
        <f t="shared" si="4"/>
        <v>0</v>
      </c>
    </row>
    <row r="26" spans="1:21" ht="12.75" customHeight="1" outlineLevel="1">
      <c r="A26" s="45" t="s">
        <v>38</v>
      </c>
      <c r="B26" s="32">
        <v>73722</v>
      </c>
      <c r="C26" s="12" t="s">
        <v>12</v>
      </c>
      <c r="D26" s="15" t="s">
        <v>111</v>
      </c>
      <c r="E26" s="14" t="s">
        <v>82</v>
      </c>
      <c r="F26" s="28">
        <f>F25</f>
        <v>0</v>
      </c>
      <c r="G26" s="28">
        <v>12.21</v>
      </c>
      <c r="H26" s="11">
        <v>22.64</v>
      </c>
      <c r="I26" s="13">
        <f t="shared" si="1"/>
        <v>34.85</v>
      </c>
      <c r="J26" s="42">
        <f t="shared" si="2"/>
        <v>0</v>
      </c>
      <c r="K26" s="22"/>
      <c r="L26" s="94"/>
      <c r="M26" s="94"/>
      <c r="N26" s="92"/>
      <c r="O26" s="90"/>
      <c r="P26" s="90"/>
      <c r="Q26" s="90"/>
      <c r="R26" s="99"/>
      <c r="S26" s="99"/>
    </row>
    <row r="27" spans="1:21" ht="12.75" customHeight="1" outlineLevel="1">
      <c r="A27" s="45" t="s">
        <v>39</v>
      </c>
      <c r="B27" s="32">
        <v>7762</v>
      </c>
      <c r="C27" s="12" t="s">
        <v>12</v>
      </c>
      <c r="D27" s="15" t="s">
        <v>176</v>
      </c>
      <c r="E27" s="14" t="s">
        <v>82</v>
      </c>
      <c r="F27" s="28">
        <f>O26</f>
        <v>0</v>
      </c>
      <c r="G27" s="28">
        <v>129.63999999999999</v>
      </c>
      <c r="H27" s="11">
        <v>14.39</v>
      </c>
      <c r="I27" s="13">
        <f t="shared" ref="I27:I28" si="5">H27+G27</f>
        <v>144.02999999999997</v>
      </c>
      <c r="J27" s="42">
        <f t="shared" ref="J27:J28" si="6">TRUNC(F27*I27,2)</f>
        <v>0</v>
      </c>
      <c r="K27" s="22"/>
      <c r="L27" s="95" t="s">
        <v>138</v>
      </c>
      <c r="M27" s="96"/>
      <c r="N27" s="97" t="s">
        <v>48</v>
      </c>
      <c r="O27" s="98"/>
      <c r="P27" s="98"/>
      <c r="Q27" s="98"/>
      <c r="R27" s="98">
        <f>SUM(R28:R31)</f>
        <v>0</v>
      </c>
      <c r="S27" s="33">
        <f>S18-R27</f>
        <v>0</v>
      </c>
    </row>
    <row r="28" spans="1:21" ht="12.75" customHeight="1" outlineLevel="1">
      <c r="A28" s="45" t="s">
        <v>49</v>
      </c>
      <c r="B28" s="32">
        <v>73722</v>
      </c>
      <c r="C28" s="12" t="s">
        <v>12</v>
      </c>
      <c r="D28" s="15" t="s">
        <v>177</v>
      </c>
      <c r="E28" s="14" t="s">
        <v>82</v>
      </c>
      <c r="F28" s="28">
        <f>F27</f>
        <v>0</v>
      </c>
      <c r="G28" s="28">
        <v>12.21</v>
      </c>
      <c r="H28" s="11">
        <v>22.64</v>
      </c>
      <c r="I28" s="13">
        <f t="shared" si="5"/>
        <v>34.85</v>
      </c>
      <c r="J28" s="42">
        <f t="shared" si="6"/>
        <v>0</v>
      </c>
      <c r="K28" s="22"/>
      <c r="L28" s="94" t="s">
        <v>137</v>
      </c>
      <c r="M28" s="94"/>
      <c r="N28" s="92"/>
      <c r="O28" s="90">
        <f>O23</f>
        <v>0</v>
      </c>
      <c r="P28" s="90"/>
      <c r="Q28" s="90"/>
      <c r="R28" s="99">
        <f>TRUNC((((3.1416*0.4*0.4)/4)*O28),3)</f>
        <v>0</v>
      </c>
      <c r="S28" s="99">
        <f>S23-R28</f>
        <v>0</v>
      </c>
    </row>
    <row r="29" spans="1:21" ht="12.75" customHeight="1" outlineLevel="1">
      <c r="A29" s="45" t="s">
        <v>174</v>
      </c>
      <c r="B29" s="32" t="s">
        <v>131</v>
      </c>
      <c r="C29" s="12" t="s">
        <v>12</v>
      </c>
      <c r="D29" s="15" t="s">
        <v>123</v>
      </c>
      <c r="E29" s="14" t="s">
        <v>10</v>
      </c>
      <c r="F29" s="28">
        <f>S25</f>
        <v>0</v>
      </c>
      <c r="G29" s="28">
        <v>4.01</v>
      </c>
      <c r="H29" s="11">
        <v>4</v>
      </c>
      <c r="I29" s="13">
        <f t="shared" si="1"/>
        <v>8.01</v>
      </c>
      <c r="J29" s="42">
        <f t="shared" si="2"/>
        <v>0</v>
      </c>
      <c r="K29" s="22"/>
      <c r="L29" s="94" t="s">
        <v>136</v>
      </c>
      <c r="M29" s="94"/>
      <c r="N29" s="92"/>
      <c r="O29" s="90">
        <f t="shared" ref="O29" si="7">O24</f>
        <v>0</v>
      </c>
      <c r="P29" s="90"/>
      <c r="Q29" s="90"/>
      <c r="R29" s="99">
        <f>TRUNC((((3.1416*0.6*0.6)/4)*O29),3)</f>
        <v>0</v>
      </c>
      <c r="S29" s="99">
        <f>S24-R29</f>
        <v>0</v>
      </c>
    </row>
    <row r="30" spans="1:21" ht="12.75" customHeight="1" outlineLevel="1">
      <c r="A30" s="45" t="s">
        <v>175</v>
      </c>
      <c r="B30" s="32" t="s">
        <v>182</v>
      </c>
      <c r="C30" s="12" t="s">
        <v>12</v>
      </c>
      <c r="D30" s="15" t="s">
        <v>183</v>
      </c>
      <c r="E30" s="14" t="s">
        <v>94</v>
      </c>
      <c r="F30" s="28"/>
      <c r="G30" s="28">
        <v>407.45</v>
      </c>
      <c r="H30" s="11">
        <v>407.43</v>
      </c>
      <c r="I30" s="13">
        <f t="shared" ref="I30" si="8">H30+G30</f>
        <v>814.88</v>
      </c>
      <c r="J30" s="42">
        <f t="shared" ref="J30" si="9">TRUNC(F30*I30,2)</f>
        <v>0</v>
      </c>
      <c r="K30" s="22"/>
      <c r="L30" s="94"/>
      <c r="M30" s="94"/>
      <c r="N30" s="92"/>
      <c r="O30" s="90"/>
      <c r="P30" s="90"/>
      <c r="Q30" s="90"/>
      <c r="R30" s="99"/>
      <c r="S30" s="99"/>
    </row>
    <row r="31" spans="1:21" ht="12.75" customHeight="1" outlineLevel="1">
      <c r="A31" s="45" t="s">
        <v>181</v>
      </c>
      <c r="B31" s="32" t="s">
        <v>207</v>
      </c>
      <c r="C31" s="12" t="s">
        <v>12</v>
      </c>
      <c r="D31" s="15" t="s">
        <v>112</v>
      </c>
      <c r="E31" s="14" t="s">
        <v>94</v>
      </c>
      <c r="F31" s="28">
        <f>M31</f>
        <v>0</v>
      </c>
      <c r="G31" s="28">
        <v>940.31</v>
      </c>
      <c r="H31" s="11">
        <v>940.3</v>
      </c>
      <c r="I31" s="13">
        <f t="shared" si="1"/>
        <v>1880.61</v>
      </c>
      <c r="J31" s="42">
        <f t="shared" si="2"/>
        <v>0</v>
      </c>
      <c r="K31" s="22"/>
      <c r="L31" s="94" t="s">
        <v>178</v>
      </c>
      <c r="M31" s="11">
        <v>0</v>
      </c>
      <c r="N31" s="92"/>
      <c r="O31" s="90">
        <f>O25</f>
        <v>0</v>
      </c>
      <c r="P31" s="90"/>
      <c r="Q31" s="90"/>
      <c r="R31" s="99">
        <f>TRUNC((((3.1416*0.8*0.8)/4)*O31),3)</f>
        <v>0</v>
      </c>
      <c r="S31" s="99">
        <f>S25-R31</f>
        <v>0</v>
      </c>
    </row>
    <row r="32" spans="1:21" ht="12" customHeight="1" outlineLevel="1">
      <c r="A32" s="43" t="s">
        <v>27</v>
      </c>
      <c r="B32" s="17"/>
      <c r="C32" s="17"/>
      <c r="D32" s="18"/>
      <c r="E32" s="18"/>
      <c r="F32" s="19"/>
      <c r="G32" s="19"/>
      <c r="H32" s="19"/>
      <c r="I32" s="18"/>
      <c r="J32" s="44">
        <f>SUM(J18:J31)</f>
        <v>0</v>
      </c>
      <c r="K32" s="22"/>
      <c r="L32" s="82"/>
      <c r="M32" s="85"/>
      <c r="N32" s="85"/>
      <c r="O32" s="85"/>
      <c r="P32" s="82"/>
      <c r="Q32" s="82"/>
      <c r="R32" s="82"/>
    </row>
    <row r="33" spans="1:18" ht="8.25" customHeight="1" outlineLevel="1">
      <c r="A33" s="43"/>
      <c r="B33" s="17"/>
      <c r="C33" s="17"/>
      <c r="D33" s="18"/>
      <c r="E33" s="18"/>
      <c r="F33" s="19"/>
      <c r="G33" s="19"/>
      <c r="H33" s="19"/>
      <c r="I33" s="18"/>
      <c r="J33" s="44"/>
      <c r="K33" s="22"/>
      <c r="L33" s="82"/>
      <c r="M33" s="85"/>
      <c r="N33" s="85"/>
      <c r="O33" s="85"/>
      <c r="P33" s="82"/>
      <c r="Q33" s="82"/>
      <c r="R33" s="82"/>
    </row>
    <row r="34" spans="1:18" ht="25.5" customHeight="1">
      <c r="A34" s="131">
        <v>3</v>
      </c>
      <c r="B34" s="132"/>
      <c r="C34" s="132"/>
      <c r="D34" s="133" t="s">
        <v>113</v>
      </c>
      <c r="E34" s="133"/>
      <c r="F34" s="134"/>
      <c r="G34" s="134"/>
      <c r="H34" s="135"/>
      <c r="I34" s="133"/>
      <c r="J34" s="136">
        <f>J45</f>
        <v>34059.700000000004</v>
      </c>
      <c r="K34" s="22"/>
      <c r="L34" s="8" t="s">
        <v>64</v>
      </c>
      <c r="M34" s="8" t="s">
        <v>65</v>
      </c>
      <c r="N34" s="8" t="s">
        <v>63</v>
      </c>
      <c r="O34" s="8" t="s">
        <v>66</v>
      </c>
      <c r="P34" s="8" t="s">
        <v>67</v>
      </c>
      <c r="Q34" s="8" t="s">
        <v>69</v>
      </c>
      <c r="R34" s="8" t="s">
        <v>68</v>
      </c>
    </row>
    <row r="35" spans="1:18" outlineLevel="1">
      <c r="A35" s="45" t="s">
        <v>9</v>
      </c>
      <c r="B35" s="12" t="s">
        <v>103</v>
      </c>
      <c r="C35" s="12" t="s">
        <v>12</v>
      </c>
      <c r="D35" s="15" t="s">
        <v>104</v>
      </c>
      <c r="E35" s="14" t="s">
        <v>10</v>
      </c>
      <c r="F35" s="28">
        <f>P35</f>
        <v>478.58</v>
      </c>
      <c r="G35" s="28">
        <v>4.7300000000000004</v>
      </c>
      <c r="H35" s="11">
        <v>0.83</v>
      </c>
      <c r="I35" s="13">
        <f t="shared" ref="I35:I44" si="10">H35+G35</f>
        <v>5.5600000000000005</v>
      </c>
      <c r="J35" s="42">
        <f>TRUNC((F35*I35),2)</f>
        <v>2660.9</v>
      </c>
      <c r="K35" s="22"/>
      <c r="L35" s="11"/>
      <c r="M35" s="11"/>
      <c r="N35" s="11"/>
      <c r="O35" s="11"/>
      <c r="P35" s="33">
        <v>478.58</v>
      </c>
      <c r="Q35" s="11"/>
      <c r="R35" s="11"/>
    </row>
    <row r="36" spans="1:18" outlineLevel="1">
      <c r="A36" s="45" t="s">
        <v>18</v>
      </c>
      <c r="B36" s="32" t="s">
        <v>47</v>
      </c>
      <c r="C36" s="12" t="s">
        <v>12</v>
      </c>
      <c r="D36" s="15" t="s">
        <v>105</v>
      </c>
      <c r="E36" s="14" t="s">
        <v>10</v>
      </c>
      <c r="F36" s="28">
        <f>P36</f>
        <v>0.11</v>
      </c>
      <c r="G36" s="28">
        <v>2.11</v>
      </c>
      <c r="H36" s="11">
        <v>0.37</v>
      </c>
      <c r="I36" s="13">
        <f t="shared" si="10"/>
        <v>2.48</v>
      </c>
      <c r="J36" s="42">
        <f t="shared" ref="J36:J44" si="11">TRUNC((F36*I36),2)</f>
        <v>0.27</v>
      </c>
      <c r="K36" s="22"/>
      <c r="L36" s="11"/>
      <c r="M36" s="11"/>
      <c r="N36" s="11"/>
      <c r="O36" s="11"/>
      <c r="P36" s="31">
        <v>0.11</v>
      </c>
      <c r="Q36" s="11"/>
      <c r="R36" s="33"/>
    </row>
    <row r="37" spans="1:18" outlineLevel="1">
      <c r="A37" s="45" t="s">
        <v>41</v>
      </c>
      <c r="B37" s="12" t="s">
        <v>106</v>
      </c>
      <c r="C37" s="12" t="s">
        <v>12</v>
      </c>
      <c r="D37" s="15" t="s">
        <v>107</v>
      </c>
      <c r="E37" s="14" t="s">
        <v>10</v>
      </c>
      <c r="F37" s="28">
        <f>P37</f>
        <v>0.11</v>
      </c>
      <c r="G37" s="28">
        <v>4.46</v>
      </c>
      <c r="H37" s="11">
        <v>0.78</v>
      </c>
      <c r="I37" s="13">
        <f t="shared" si="10"/>
        <v>5.24</v>
      </c>
      <c r="J37" s="42">
        <f t="shared" si="11"/>
        <v>0.56999999999999995</v>
      </c>
      <c r="K37" s="22"/>
      <c r="L37" s="11"/>
      <c r="M37" s="11"/>
      <c r="N37" s="11"/>
      <c r="O37" s="11"/>
      <c r="P37" s="33">
        <f>P36</f>
        <v>0.11</v>
      </c>
      <c r="Q37" s="11"/>
      <c r="R37" s="11"/>
    </row>
    <row r="38" spans="1:18" outlineLevel="1">
      <c r="A38" s="45" t="s">
        <v>42</v>
      </c>
      <c r="B38" s="32">
        <v>72961</v>
      </c>
      <c r="C38" s="12" t="s">
        <v>12</v>
      </c>
      <c r="D38" s="15" t="s">
        <v>40</v>
      </c>
      <c r="E38" s="14" t="s">
        <v>13</v>
      </c>
      <c r="F38" s="28">
        <f>N38</f>
        <v>559</v>
      </c>
      <c r="G38" s="28">
        <v>1.35</v>
      </c>
      <c r="H38" s="11">
        <v>0.14000000000000001</v>
      </c>
      <c r="I38" s="13">
        <f t="shared" si="10"/>
        <v>1.4900000000000002</v>
      </c>
      <c r="J38" s="42">
        <f t="shared" si="11"/>
        <v>832.91</v>
      </c>
      <c r="K38" s="22"/>
      <c r="L38" s="11">
        <f>L43</f>
        <v>86</v>
      </c>
      <c r="M38" s="11">
        <f>M43+0.5</f>
        <v>6.5</v>
      </c>
      <c r="N38" s="33">
        <f>M38*L38</f>
        <v>559</v>
      </c>
      <c r="O38" s="11"/>
      <c r="P38" s="11"/>
      <c r="Q38" s="11"/>
      <c r="R38" s="11"/>
    </row>
    <row r="39" spans="1:18" outlineLevel="1">
      <c r="A39" s="45" t="s">
        <v>43</v>
      </c>
      <c r="B39" s="32">
        <v>73710</v>
      </c>
      <c r="C39" s="12" t="s">
        <v>12</v>
      </c>
      <c r="D39" s="15" t="s">
        <v>114</v>
      </c>
      <c r="E39" s="14" t="s">
        <v>10</v>
      </c>
      <c r="F39" s="28">
        <f>P39</f>
        <v>79.33</v>
      </c>
      <c r="G39" s="28">
        <v>89.67</v>
      </c>
      <c r="H39" s="11">
        <v>9.9600000000000009</v>
      </c>
      <c r="I39" s="13">
        <f t="shared" si="10"/>
        <v>99.63</v>
      </c>
      <c r="J39" s="42">
        <f t="shared" si="11"/>
        <v>7903.64</v>
      </c>
      <c r="K39" s="22"/>
      <c r="L39" s="11">
        <f>L43</f>
        <v>86</v>
      </c>
      <c r="M39" s="11">
        <f>M40</f>
        <v>6.15</v>
      </c>
      <c r="N39" s="11">
        <f>M39*L39</f>
        <v>528.9</v>
      </c>
      <c r="O39" s="11">
        <v>0.15</v>
      </c>
      <c r="P39" s="33">
        <f>TRUNC(O39*N39,2)</f>
        <v>79.33</v>
      </c>
      <c r="Q39" s="11"/>
      <c r="R39" s="11"/>
    </row>
    <row r="40" spans="1:18" outlineLevel="1">
      <c r="A40" s="45" t="s">
        <v>44</v>
      </c>
      <c r="B40" s="32">
        <v>72887</v>
      </c>
      <c r="C40" s="12" t="s">
        <v>12</v>
      </c>
      <c r="D40" s="15" t="s">
        <v>153</v>
      </c>
      <c r="E40" s="14" t="s">
        <v>224</v>
      </c>
      <c r="F40" s="28">
        <f>R40</f>
        <v>2776.55</v>
      </c>
      <c r="G40" s="28">
        <v>0.77</v>
      </c>
      <c r="H40" s="11">
        <v>0.12</v>
      </c>
      <c r="I40" s="13">
        <f t="shared" si="10"/>
        <v>0.89</v>
      </c>
      <c r="J40" s="42">
        <f t="shared" si="11"/>
        <v>2471.12</v>
      </c>
      <c r="K40" s="22"/>
      <c r="L40" s="11">
        <f>L43</f>
        <v>86</v>
      </c>
      <c r="M40" s="11">
        <f>M43+O40</f>
        <v>6.15</v>
      </c>
      <c r="N40" s="11">
        <f>M40*L40</f>
        <v>528.9</v>
      </c>
      <c r="O40" s="11">
        <v>0.15</v>
      </c>
      <c r="P40" s="33">
        <f>TRUNC(O40*N40,2)</f>
        <v>79.33</v>
      </c>
      <c r="Q40" s="11">
        <v>35</v>
      </c>
      <c r="R40" s="33">
        <f>TRUNC(Q40*P40,2)</f>
        <v>2776.55</v>
      </c>
    </row>
    <row r="41" spans="1:18" outlineLevel="1">
      <c r="A41" s="45" t="s">
        <v>146</v>
      </c>
      <c r="B41" s="12">
        <v>72945</v>
      </c>
      <c r="C41" s="12" t="s">
        <v>12</v>
      </c>
      <c r="D41" s="15" t="s">
        <v>115</v>
      </c>
      <c r="E41" s="14" t="s">
        <v>13</v>
      </c>
      <c r="F41" s="28">
        <f>N41</f>
        <v>533.20000000000005</v>
      </c>
      <c r="G41" s="28">
        <v>3.25</v>
      </c>
      <c r="H41" s="11">
        <v>0.34</v>
      </c>
      <c r="I41" s="13">
        <f t="shared" si="10"/>
        <v>3.59</v>
      </c>
      <c r="J41" s="42">
        <f t="shared" si="11"/>
        <v>1914.18</v>
      </c>
      <c r="K41" s="22"/>
      <c r="L41" s="11">
        <f>L43</f>
        <v>86</v>
      </c>
      <c r="M41" s="11">
        <f>M43+0.2</f>
        <v>6.2</v>
      </c>
      <c r="N41" s="33">
        <f>M41*L41</f>
        <v>533.20000000000005</v>
      </c>
      <c r="O41" s="11"/>
      <c r="P41" s="31">
        <f>P40</f>
        <v>79.33</v>
      </c>
      <c r="Q41" s="11"/>
      <c r="R41" s="33"/>
    </row>
    <row r="42" spans="1:18" outlineLevel="1">
      <c r="A42" s="45" t="s">
        <v>147</v>
      </c>
      <c r="B42" s="12">
        <v>72942</v>
      </c>
      <c r="C42" s="12" t="s">
        <v>12</v>
      </c>
      <c r="D42" s="15" t="s">
        <v>116</v>
      </c>
      <c r="E42" s="14" t="s">
        <v>13</v>
      </c>
      <c r="F42" s="28">
        <f>N42</f>
        <v>524.6</v>
      </c>
      <c r="G42" s="28">
        <v>1.19</v>
      </c>
      <c r="H42" s="11">
        <v>0.12</v>
      </c>
      <c r="I42" s="13">
        <f t="shared" si="10"/>
        <v>1.31</v>
      </c>
      <c r="J42" s="42">
        <f t="shared" si="11"/>
        <v>687.22</v>
      </c>
      <c r="K42" s="22"/>
      <c r="L42" s="11">
        <f>L43</f>
        <v>86</v>
      </c>
      <c r="M42" s="11">
        <f>M43+0.1</f>
        <v>6.1</v>
      </c>
      <c r="N42" s="33">
        <f t="shared" ref="N42:N44" si="12">TRUNC(M42*L42,2)</f>
        <v>524.6</v>
      </c>
      <c r="O42" s="11"/>
      <c r="P42" s="11"/>
      <c r="Q42" s="11"/>
      <c r="R42" s="11"/>
    </row>
    <row r="43" spans="1:18" outlineLevel="1">
      <c r="A43" s="45" t="s">
        <v>148</v>
      </c>
      <c r="B43" s="12">
        <v>1520</v>
      </c>
      <c r="C43" s="12" t="s">
        <v>12</v>
      </c>
      <c r="D43" s="15" t="s">
        <v>208</v>
      </c>
      <c r="E43" s="14" t="s">
        <v>10</v>
      </c>
      <c r="F43" s="28">
        <f>P43</f>
        <v>25.8</v>
      </c>
      <c r="G43" s="28">
        <v>593.54999999999995</v>
      </c>
      <c r="H43" s="11">
        <v>65.94</v>
      </c>
      <c r="I43" s="13">
        <f t="shared" si="10"/>
        <v>659.49</v>
      </c>
      <c r="J43" s="42">
        <f t="shared" si="11"/>
        <v>17014.84</v>
      </c>
      <c r="K43" s="22"/>
      <c r="L43" s="11">
        <v>86</v>
      </c>
      <c r="M43" s="11">
        <f>N43/L43</f>
        <v>6</v>
      </c>
      <c r="N43" s="11">
        <v>516</v>
      </c>
      <c r="O43" s="11">
        <v>0.05</v>
      </c>
      <c r="P43" s="33">
        <f>TRUNC(O43*N43,2)</f>
        <v>25.8</v>
      </c>
      <c r="Q43" s="11"/>
      <c r="R43" s="11"/>
    </row>
    <row r="44" spans="1:18" outlineLevel="1">
      <c r="A44" s="45" t="s">
        <v>149</v>
      </c>
      <c r="B44" s="32">
        <v>72887</v>
      </c>
      <c r="C44" s="12" t="s">
        <v>12</v>
      </c>
      <c r="D44" s="15" t="s">
        <v>211</v>
      </c>
      <c r="E44" s="14" t="s">
        <v>224</v>
      </c>
      <c r="F44" s="28">
        <f>R44</f>
        <v>645</v>
      </c>
      <c r="G44" s="28">
        <v>0.77</v>
      </c>
      <c r="H44" s="11">
        <v>0.12</v>
      </c>
      <c r="I44" s="13">
        <f t="shared" si="10"/>
        <v>0.89</v>
      </c>
      <c r="J44" s="42">
        <f t="shared" si="11"/>
        <v>574.04999999999995</v>
      </c>
      <c r="K44" s="22"/>
      <c r="L44" s="11">
        <f t="shared" ref="L44:M44" si="13">L43</f>
        <v>86</v>
      </c>
      <c r="M44" s="11">
        <f t="shared" si="13"/>
        <v>6</v>
      </c>
      <c r="N44" s="11">
        <f t="shared" si="12"/>
        <v>516</v>
      </c>
      <c r="O44" s="31">
        <f>O43</f>
        <v>0.05</v>
      </c>
      <c r="P44" s="31">
        <f>O44*N44</f>
        <v>25.8</v>
      </c>
      <c r="Q44" s="11">
        <v>25</v>
      </c>
      <c r="R44" s="33">
        <f>TRUNC(Q44*P44)</f>
        <v>645</v>
      </c>
    </row>
    <row r="45" spans="1:18" ht="12" customHeight="1" outlineLevel="1">
      <c r="A45" s="43" t="s">
        <v>27</v>
      </c>
      <c r="B45" s="17"/>
      <c r="C45" s="17"/>
      <c r="D45" s="18"/>
      <c r="E45" s="18"/>
      <c r="F45" s="19"/>
      <c r="G45" s="19"/>
      <c r="H45" s="19"/>
      <c r="I45" s="18"/>
      <c r="J45" s="44">
        <f>SUM(J35:J44)</f>
        <v>34059.700000000004</v>
      </c>
      <c r="K45" s="22"/>
      <c r="L45" s="34"/>
      <c r="M45" s="3"/>
      <c r="N45" s="3"/>
      <c r="O45" s="3"/>
      <c r="P45" s="3"/>
      <c r="Q45" s="3"/>
      <c r="R45" s="35"/>
    </row>
    <row r="46" spans="1:18" ht="12" customHeight="1" outlineLevel="1">
      <c r="A46" s="43"/>
      <c r="B46" s="17"/>
      <c r="C46" s="17"/>
      <c r="D46" s="18"/>
      <c r="E46" s="18"/>
      <c r="F46" s="19"/>
      <c r="G46" s="19"/>
      <c r="H46" s="19"/>
      <c r="I46" s="18"/>
      <c r="J46" s="44"/>
      <c r="K46" s="22"/>
      <c r="L46" s="34"/>
      <c r="M46" s="3"/>
      <c r="N46" s="3"/>
      <c r="O46" s="3"/>
      <c r="P46" s="3"/>
      <c r="Q46" s="3"/>
      <c r="R46" s="35"/>
    </row>
    <row r="47" spans="1:18" ht="25.5" customHeight="1">
      <c r="A47" s="131">
        <v>4</v>
      </c>
      <c r="B47" s="132"/>
      <c r="C47" s="132"/>
      <c r="D47" s="133" t="s">
        <v>172</v>
      </c>
      <c r="E47" s="133"/>
      <c r="F47" s="134"/>
      <c r="G47" s="134"/>
      <c r="H47" s="135"/>
      <c r="I47" s="133"/>
      <c r="J47" s="136">
        <f>J54</f>
        <v>17205.510000000002</v>
      </c>
      <c r="K47" s="22"/>
      <c r="L47" s="8" t="s">
        <v>64</v>
      </c>
      <c r="M47" s="8" t="s">
        <v>65</v>
      </c>
      <c r="N47" s="8" t="s">
        <v>63</v>
      </c>
      <c r="O47" s="8" t="s">
        <v>66</v>
      </c>
      <c r="P47" s="8" t="s">
        <v>67</v>
      </c>
      <c r="Q47" s="8" t="s">
        <v>69</v>
      </c>
      <c r="R47" s="8" t="s">
        <v>68</v>
      </c>
    </row>
    <row r="48" spans="1:18" outlineLevel="1">
      <c r="A48" s="45" t="s">
        <v>11</v>
      </c>
      <c r="B48" s="12" t="s">
        <v>169</v>
      </c>
      <c r="C48" s="12" t="s">
        <v>12</v>
      </c>
      <c r="D48" s="15" t="s">
        <v>170</v>
      </c>
      <c r="E48" s="14" t="s">
        <v>13</v>
      </c>
      <c r="F48" s="28">
        <f>N48</f>
        <v>360</v>
      </c>
      <c r="G48" s="28">
        <v>0.78</v>
      </c>
      <c r="H48" s="11">
        <v>0.08</v>
      </c>
      <c r="I48" s="13">
        <f t="shared" ref="I48:I53" si="14">H48+G48</f>
        <v>0.86</v>
      </c>
      <c r="J48" s="42">
        <f t="shared" ref="J48:J53" si="15">TRUNC(F48*I48,2)</f>
        <v>309.60000000000002</v>
      </c>
      <c r="K48" s="22"/>
      <c r="L48" s="11">
        <v>60</v>
      </c>
      <c r="M48" s="11">
        <v>6</v>
      </c>
      <c r="N48" s="33">
        <f>M48*L48</f>
        <v>360</v>
      </c>
      <c r="O48" s="31"/>
      <c r="P48" s="31"/>
      <c r="Q48" s="11"/>
      <c r="R48" s="11"/>
    </row>
    <row r="49" spans="1:18" outlineLevel="1">
      <c r="A49" s="45" t="s">
        <v>14</v>
      </c>
      <c r="B49" s="12">
        <v>72942</v>
      </c>
      <c r="C49" s="12" t="s">
        <v>12</v>
      </c>
      <c r="D49" s="15" t="s">
        <v>171</v>
      </c>
      <c r="E49" s="14" t="s">
        <v>13</v>
      </c>
      <c r="F49" s="28">
        <f>N49</f>
        <v>360</v>
      </c>
      <c r="G49" s="28">
        <v>1.19</v>
      </c>
      <c r="H49" s="11">
        <v>0.12</v>
      </c>
      <c r="I49" s="13">
        <f t="shared" si="14"/>
        <v>1.31</v>
      </c>
      <c r="J49" s="42">
        <f t="shared" si="15"/>
        <v>471.6</v>
      </c>
      <c r="K49" s="22"/>
      <c r="L49" s="11">
        <f>L48</f>
        <v>60</v>
      </c>
      <c r="M49" s="11">
        <f>M48</f>
        <v>6</v>
      </c>
      <c r="N49" s="33">
        <f>M49*L49</f>
        <v>360</v>
      </c>
      <c r="O49" s="31"/>
      <c r="P49" s="31"/>
      <c r="Q49" s="31"/>
      <c r="R49" s="31"/>
    </row>
    <row r="50" spans="1:18" outlineLevel="1">
      <c r="A50" s="45" t="s">
        <v>15</v>
      </c>
      <c r="B50" s="12">
        <v>1520</v>
      </c>
      <c r="C50" s="12" t="s">
        <v>12</v>
      </c>
      <c r="D50" s="15" t="s">
        <v>209</v>
      </c>
      <c r="E50" s="14" t="s">
        <v>10</v>
      </c>
      <c r="F50" s="28">
        <f>P50</f>
        <v>12.6</v>
      </c>
      <c r="G50" s="28">
        <v>593.54999999999995</v>
      </c>
      <c r="H50" s="11">
        <v>65.94</v>
      </c>
      <c r="I50" s="13">
        <f t="shared" si="14"/>
        <v>659.49</v>
      </c>
      <c r="J50" s="42">
        <f t="shared" si="15"/>
        <v>8309.57</v>
      </c>
      <c r="K50" s="22"/>
      <c r="L50" s="11">
        <f>L49</f>
        <v>60</v>
      </c>
      <c r="M50" s="11">
        <f>M48</f>
        <v>6</v>
      </c>
      <c r="N50" s="33">
        <f>M50*L50</f>
        <v>360</v>
      </c>
      <c r="O50" s="159">
        <v>3.5000000000000003E-2</v>
      </c>
      <c r="P50" s="33">
        <f>TRUNC(O50*N50,2)</f>
        <v>12.6</v>
      </c>
      <c r="Q50" s="11"/>
      <c r="R50" s="11"/>
    </row>
    <row r="51" spans="1:18" outlineLevel="1">
      <c r="A51" s="45" t="s">
        <v>28</v>
      </c>
      <c r="B51" s="12">
        <v>72942</v>
      </c>
      <c r="C51" s="12" t="s">
        <v>12</v>
      </c>
      <c r="D51" s="15" t="s">
        <v>171</v>
      </c>
      <c r="E51" s="14" t="s">
        <v>13</v>
      </c>
      <c r="F51" s="28">
        <f>N51</f>
        <v>360</v>
      </c>
      <c r="G51" s="28">
        <v>1.19</v>
      </c>
      <c r="H51" s="11">
        <v>0.12</v>
      </c>
      <c r="I51" s="13">
        <f t="shared" si="14"/>
        <v>1.31</v>
      </c>
      <c r="J51" s="42">
        <f t="shared" si="15"/>
        <v>471.6</v>
      </c>
      <c r="K51" s="22"/>
      <c r="L51" s="11">
        <f>L48</f>
        <v>60</v>
      </c>
      <c r="M51" s="11">
        <f>M48</f>
        <v>6</v>
      </c>
      <c r="N51" s="33">
        <f>M51*L51</f>
        <v>360</v>
      </c>
      <c r="O51" s="11"/>
      <c r="P51" s="11"/>
      <c r="Q51" s="11"/>
      <c r="R51" s="11"/>
    </row>
    <row r="52" spans="1:18" outlineLevel="1">
      <c r="A52" s="45" t="s">
        <v>150</v>
      </c>
      <c r="B52" s="12">
        <v>1520</v>
      </c>
      <c r="C52" s="12" t="s">
        <v>12</v>
      </c>
      <c r="D52" s="15" t="s">
        <v>210</v>
      </c>
      <c r="E52" s="14" t="s">
        <v>10</v>
      </c>
      <c r="F52" s="28">
        <f>P52</f>
        <v>10.8</v>
      </c>
      <c r="G52" s="28">
        <v>593.54999999999995</v>
      </c>
      <c r="H52" s="11">
        <v>65.94</v>
      </c>
      <c r="I52" s="13">
        <f t="shared" si="14"/>
        <v>659.49</v>
      </c>
      <c r="J52" s="42">
        <f t="shared" si="15"/>
        <v>7122.49</v>
      </c>
      <c r="K52" s="22"/>
      <c r="L52" s="11">
        <f>L51</f>
        <v>60</v>
      </c>
      <c r="M52" s="11">
        <f>M51</f>
        <v>6</v>
      </c>
      <c r="N52" s="11">
        <f>M52*L52</f>
        <v>360</v>
      </c>
      <c r="O52" s="11">
        <v>0.03</v>
      </c>
      <c r="P52" s="33">
        <f>TRUNC(O52*N52,2)</f>
        <v>10.8</v>
      </c>
      <c r="Q52" s="11"/>
      <c r="R52" s="11"/>
    </row>
    <row r="53" spans="1:18" outlineLevel="1">
      <c r="A53" s="45" t="s">
        <v>151</v>
      </c>
      <c r="B53" s="12">
        <v>72887</v>
      </c>
      <c r="C53" s="12" t="s">
        <v>12</v>
      </c>
      <c r="D53" s="15" t="s">
        <v>211</v>
      </c>
      <c r="E53" s="14" t="s">
        <v>224</v>
      </c>
      <c r="F53" s="28">
        <f>R53</f>
        <v>585</v>
      </c>
      <c r="G53" s="28">
        <v>0.77</v>
      </c>
      <c r="H53" s="11">
        <v>0.12</v>
      </c>
      <c r="I53" s="13">
        <f t="shared" si="14"/>
        <v>0.89</v>
      </c>
      <c r="J53" s="42">
        <f t="shared" si="15"/>
        <v>520.65</v>
      </c>
      <c r="K53" s="22"/>
      <c r="L53" s="11"/>
      <c r="M53" s="11"/>
      <c r="N53" s="11"/>
      <c r="O53" s="11"/>
      <c r="P53" s="11">
        <f>P52+P50</f>
        <v>23.4</v>
      </c>
      <c r="Q53" s="11">
        <f>Q44</f>
        <v>25</v>
      </c>
      <c r="R53" s="33">
        <f>TRUNC(Q53*P53,2)</f>
        <v>585</v>
      </c>
    </row>
    <row r="54" spans="1:18" ht="12" customHeight="1" outlineLevel="1">
      <c r="A54" s="43" t="s">
        <v>27</v>
      </c>
      <c r="B54" s="17"/>
      <c r="C54" s="17"/>
      <c r="D54" s="18"/>
      <c r="E54" s="18"/>
      <c r="F54" s="19"/>
      <c r="G54" s="19"/>
      <c r="H54" s="19"/>
      <c r="I54" s="18"/>
      <c r="J54" s="44">
        <f>SUM(J48:J53)</f>
        <v>17205.510000000002</v>
      </c>
      <c r="K54" s="22"/>
      <c r="L54" s="34"/>
      <c r="M54" s="3"/>
      <c r="N54" s="3"/>
      <c r="O54" s="3"/>
      <c r="P54" s="3"/>
      <c r="Q54" s="3"/>
      <c r="R54" s="35"/>
    </row>
    <row r="55" spans="1:18" ht="9" customHeight="1">
      <c r="A55" s="40"/>
      <c r="B55" s="10"/>
      <c r="C55" s="10"/>
      <c r="D55" s="16"/>
      <c r="E55" s="9"/>
      <c r="F55" s="27"/>
      <c r="G55" s="27"/>
      <c r="H55" s="11"/>
      <c r="I55" s="8"/>
      <c r="J55" s="41"/>
      <c r="K55" s="22"/>
      <c r="L55" s="34"/>
      <c r="M55" s="3"/>
      <c r="N55" s="3"/>
      <c r="O55" s="3"/>
      <c r="P55" s="3"/>
      <c r="Q55" s="3"/>
      <c r="R55" s="35"/>
    </row>
    <row r="56" spans="1:18" ht="25.5" customHeight="1">
      <c r="A56" s="131">
        <v>5</v>
      </c>
      <c r="B56" s="132"/>
      <c r="C56" s="132"/>
      <c r="D56" s="133" t="s">
        <v>46</v>
      </c>
      <c r="E56" s="133"/>
      <c r="F56" s="134"/>
      <c r="G56" s="134"/>
      <c r="H56" s="135"/>
      <c r="I56" s="133"/>
      <c r="J56" s="136">
        <f>J64</f>
        <v>12117.28</v>
      </c>
      <c r="K56" s="22"/>
      <c r="L56" s="8" t="s">
        <v>64</v>
      </c>
      <c r="M56" s="8" t="s">
        <v>65</v>
      </c>
      <c r="N56" s="8" t="s">
        <v>63</v>
      </c>
      <c r="O56" s="8" t="s">
        <v>66</v>
      </c>
      <c r="P56" s="8" t="s">
        <v>67</v>
      </c>
      <c r="Q56" s="8" t="s">
        <v>69</v>
      </c>
      <c r="R56" s="8" t="s">
        <v>68</v>
      </c>
    </row>
    <row r="57" spans="1:18" ht="13.5" customHeight="1" outlineLevel="1">
      <c r="A57" s="45" t="s">
        <v>16</v>
      </c>
      <c r="B57" s="32">
        <v>5622</v>
      </c>
      <c r="C57" s="12" t="s">
        <v>12</v>
      </c>
      <c r="D57" s="15" t="s">
        <v>52</v>
      </c>
      <c r="E57" s="14" t="s">
        <v>13</v>
      </c>
      <c r="F57" s="28">
        <f>N57</f>
        <v>348</v>
      </c>
      <c r="G57" s="28">
        <v>0.97</v>
      </c>
      <c r="H57" s="11">
        <v>1.77</v>
      </c>
      <c r="I57" s="13">
        <f t="shared" ref="I57:I63" si="16">H57+G57</f>
        <v>2.74</v>
      </c>
      <c r="J57" s="42">
        <f t="shared" ref="J57:J63" si="17">TRUNC(F57*I57,2)</f>
        <v>953.52</v>
      </c>
      <c r="K57" s="22"/>
      <c r="L57" s="11">
        <v>232</v>
      </c>
      <c r="M57" s="11">
        <v>1.5</v>
      </c>
      <c r="N57" s="33">
        <f>M57*L57</f>
        <v>348</v>
      </c>
      <c r="O57" s="11"/>
      <c r="P57" s="11"/>
      <c r="Q57" s="11"/>
      <c r="R57" s="11"/>
    </row>
    <row r="58" spans="1:18" ht="13.5" customHeight="1" outlineLevel="1">
      <c r="A58" s="45" t="s">
        <v>17</v>
      </c>
      <c r="B58" s="32" t="s">
        <v>50</v>
      </c>
      <c r="C58" s="12" t="s">
        <v>12</v>
      </c>
      <c r="D58" s="15" t="s">
        <v>53</v>
      </c>
      <c r="E58" s="14" t="s">
        <v>10</v>
      </c>
      <c r="F58" s="28">
        <f>P58</f>
        <v>17.399999999999999</v>
      </c>
      <c r="G58" s="28">
        <v>57.1</v>
      </c>
      <c r="H58" s="11">
        <v>19.010000000000002</v>
      </c>
      <c r="I58" s="13">
        <f t="shared" si="16"/>
        <v>76.11</v>
      </c>
      <c r="J58" s="42">
        <f t="shared" si="17"/>
        <v>1324.31</v>
      </c>
      <c r="K58" s="22"/>
      <c r="L58" s="11">
        <f>L57</f>
        <v>232</v>
      </c>
      <c r="M58" s="11">
        <f>M57</f>
        <v>1.5</v>
      </c>
      <c r="N58" s="11">
        <f>M58*L58</f>
        <v>348</v>
      </c>
      <c r="O58" s="11">
        <v>0.05</v>
      </c>
      <c r="P58" s="33">
        <f>TRUNC(O58*N58,2)</f>
        <v>17.399999999999999</v>
      </c>
      <c r="Q58" s="11"/>
      <c r="R58" s="11"/>
    </row>
    <row r="59" spans="1:18" ht="13.5" customHeight="1" outlineLevel="1">
      <c r="A59" s="45" t="s">
        <v>45</v>
      </c>
      <c r="B59" s="12">
        <v>72887</v>
      </c>
      <c r="C59" s="12" t="s">
        <v>12</v>
      </c>
      <c r="D59" s="15" t="s">
        <v>154</v>
      </c>
      <c r="E59" s="14" t="s">
        <v>224</v>
      </c>
      <c r="F59" s="28">
        <f>R59</f>
        <v>609</v>
      </c>
      <c r="G59" s="28">
        <v>0.77</v>
      </c>
      <c r="H59" s="11">
        <v>0.12</v>
      </c>
      <c r="I59" s="13">
        <f t="shared" si="16"/>
        <v>0.89</v>
      </c>
      <c r="J59" s="42">
        <f t="shared" si="17"/>
        <v>542.01</v>
      </c>
      <c r="K59" s="22"/>
      <c r="L59" s="11">
        <f>L58</f>
        <v>232</v>
      </c>
      <c r="M59" s="11">
        <f>M58</f>
        <v>1.5</v>
      </c>
      <c r="N59" s="11">
        <f>M59*L59</f>
        <v>348</v>
      </c>
      <c r="O59" s="11">
        <f>O58</f>
        <v>0.05</v>
      </c>
      <c r="P59" s="11">
        <f>P58</f>
        <v>17.399999999999999</v>
      </c>
      <c r="Q59" s="11">
        <v>35</v>
      </c>
      <c r="R59" s="33">
        <f>TRUNC(Q59*P59,2)</f>
        <v>609</v>
      </c>
    </row>
    <row r="60" spans="1:18" ht="13.5" customHeight="1" outlineLevel="1">
      <c r="A60" s="45" t="s">
        <v>80</v>
      </c>
      <c r="B60" s="12" t="s">
        <v>95</v>
      </c>
      <c r="C60" s="12" t="s">
        <v>12</v>
      </c>
      <c r="D60" s="15" t="s">
        <v>81</v>
      </c>
      <c r="E60" s="14" t="s">
        <v>82</v>
      </c>
      <c r="F60" s="28">
        <f>L60</f>
        <v>232</v>
      </c>
      <c r="G60" s="28">
        <v>21.06</v>
      </c>
      <c r="H60" s="11">
        <v>14.02</v>
      </c>
      <c r="I60" s="13">
        <f t="shared" si="16"/>
        <v>35.08</v>
      </c>
      <c r="J60" s="42">
        <f t="shared" si="17"/>
        <v>8138.56</v>
      </c>
      <c r="K60" s="22"/>
      <c r="L60" s="33">
        <f>L57</f>
        <v>232</v>
      </c>
      <c r="M60" s="11"/>
      <c r="N60" s="11"/>
      <c r="O60" s="11"/>
      <c r="P60" s="11"/>
      <c r="Q60" s="11"/>
      <c r="R60" s="31"/>
    </row>
    <row r="61" spans="1:18" ht="13.5" customHeight="1" outlineLevel="1">
      <c r="A61" s="45" t="s">
        <v>163</v>
      </c>
      <c r="B61" s="12">
        <v>73675</v>
      </c>
      <c r="C61" s="12" t="s">
        <v>12</v>
      </c>
      <c r="D61" s="15" t="s">
        <v>54</v>
      </c>
      <c r="E61" s="14" t="s">
        <v>13</v>
      </c>
      <c r="F61" s="28">
        <f>N61</f>
        <v>24</v>
      </c>
      <c r="G61" s="28">
        <v>22.98</v>
      </c>
      <c r="H61" s="11">
        <v>12.36</v>
      </c>
      <c r="I61" s="13">
        <f t="shared" si="16"/>
        <v>35.340000000000003</v>
      </c>
      <c r="J61" s="42">
        <f t="shared" si="17"/>
        <v>848.16</v>
      </c>
      <c r="K61" s="22"/>
      <c r="L61" s="11">
        <v>16</v>
      </c>
      <c r="M61" s="11">
        <f>M57</f>
        <v>1.5</v>
      </c>
      <c r="N61" s="33">
        <f>M61*L61</f>
        <v>24</v>
      </c>
      <c r="O61" s="11"/>
      <c r="P61" s="11"/>
      <c r="Q61" s="11"/>
      <c r="R61" s="11"/>
    </row>
    <row r="62" spans="1:18" ht="13.5" customHeight="1" outlineLevel="1">
      <c r="A62" s="45" t="s">
        <v>164</v>
      </c>
      <c r="B62" s="12" t="s">
        <v>96</v>
      </c>
      <c r="C62" s="12" t="s">
        <v>12</v>
      </c>
      <c r="D62" s="15" t="s">
        <v>55</v>
      </c>
      <c r="E62" s="14" t="s">
        <v>13</v>
      </c>
      <c r="F62" s="28">
        <f>N62</f>
        <v>4.5</v>
      </c>
      <c r="G62" s="28">
        <v>44.89</v>
      </c>
      <c r="H62" s="11">
        <v>24.16</v>
      </c>
      <c r="I62" s="13">
        <f t="shared" si="16"/>
        <v>69.05</v>
      </c>
      <c r="J62" s="42">
        <f t="shared" si="17"/>
        <v>310.72000000000003</v>
      </c>
      <c r="K62" s="22"/>
      <c r="L62" s="11">
        <v>18</v>
      </c>
      <c r="M62" s="11">
        <v>0.25</v>
      </c>
      <c r="N62" s="33">
        <f>TRUNC(M62*L62,2)</f>
        <v>4.5</v>
      </c>
      <c r="O62" s="11"/>
      <c r="P62" s="11"/>
      <c r="Q62" s="11"/>
      <c r="R62" s="11"/>
    </row>
    <row r="63" spans="1:18" ht="13.5" customHeight="1" outlineLevel="1">
      <c r="A63" s="45" t="s">
        <v>165</v>
      </c>
      <c r="B63" s="12" t="s">
        <v>51</v>
      </c>
      <c r="C63" s="12" t="s">
        <v>12</v>
      </c>
      <c r="D63" s="15" t="s">
        <v>56</v>
      </c>
      <c r="E63" s="14" t="s">
        <v>13</v>
      </c>
      <c r="F63" s="28">
        <f>N63</f>
        <v>0</v>
      </c>
      <c r="G63" s="28">
        <v>4.79</v>
      </c>
      <c r="H63" s="11">
        <v>3.18</v>
      </c>
      <c r="I63" s="13">
        <f t="shared" si="16"/>
        <v>7.9700000000000006</v>
      </c>
      <c r="J63" s="42">
        <f t="shared" si="17"/>
        <v>0</v>
      </c>
      <c r="K63" s="22"/>
      <c r="L63" s="11">
        <v>0</v>
      </c>
      <c r="M63" s="11">
        <v>1</v>
      </c>
      <c r="N63" s="33">
        <f>TRUNC(M63*L63,2)</f>
        <v>0</v>
      </c>
      <c r="O63" s="11"/>
      <c r="P63" s="11"/>
      <c r="Q63" s="11"/>
      <c r="R63" s="11"/>
    </row>
    <row r="64" spans="1:18" ht="12" customHeight="1" outlineLevel="1">
      <c r="A64" s="43" t="s">
        <v>27</v>
      </c>
      <c r="B64" s="17"/>
      <c r="C64" s="17"/>
      <c r="D64" s="18"/>
      <c r="E64" s="18"/>
      <c r="F64" s="19"/>
      <c r="G64" s="19"/>
      <c r="H64" s="19"/>
      <c r="I64" s="18"/>
      <c r="J64" s="44">
        <f>SUM(J57:J63)</f>
        <v>12117.28</v>
      </c>
      <c r="K64" s="22"/>
      <c r="L64" s="34"/>
      <c r="M64" s="3"/>
      <c r="N64" s="3"/>
      <c r="O64" s="3"/>
      <c r="P64" s="3"/>
      <c r="Q64" s="3"/>
      <c r="R64" s="35"/>
    </row>
    <row r="65" spans="1:18" ht="9" customHeight="1" outlineLevel="1">
      <c r="A65" s="43"/>
      <c r="B65" s="17"/>
      <c r="C65" s="17"/>
      <c r="D65" s="18"/>
      <c r="E65" s="18"/>
      <c r="F65" s="19"/>
      <c r="G65" s="19"/>
      <c r="H65" s="19"/>
      <c r="I65" s="18"/>
      <c r="J65" s="44"/>
      <c r="K65" s="22"/>
      <c r="L65" s="34"/>
      <c r="M65" s="3"/>
      <c r="N65" s="3"/>
      <c r="O65" s="3"/>
      <c r="P65" s="3"/>
      <c r="Q65" s="3"/>
      <c r="R65" s="35"/>
    </row>
    <row r="66" spans="1:18" ht="25.5" customHeight="1">
      <c r="A66" s="131">
        <v>6</v>
      </c>
      <c r="B66" s="132"/>
      <c r="C66" s="132"/>
      <c r="D66" s="133" t="s">
        <v>57</v>
      </c>
      <c r="E66" s="133"/>
      <c r="F66" s="134"/>
      <c r="G66" s="134"/>
      <c r="H66" s="135"/>
      <c r="I66" s="133"/>
      <c r="J66" s="136">
        <f>J71</f>
        <v>5291.9599999999991</v>
      </c>
      <c r="K66" s="22"/>
      <c r="L66" s="8"/>
      <c r="M66" s="8" t="s">
        <v>75</v>
      </c>
      <c r="N66" s="8" t="s">
        <v>100</v>
      </c>
      <c r="O66" s="8"/>
      <c r="P66" s="3"/>
      <c r="Q66" s="3"/>
      <c r="R66" s="35"/>
    </row>
    <row r="67" spans="1:18" ht="13.5" customHeight="1" outlineLevel="1">
      <c r="A67" s="45" t="s">
        <v>162</v>
      </c>
      <c r="B67" s="32">
        <v>72947</v>
      </c>
      <c r="C67" s="12" t="s">
        <v>12</v>
      </c>
      <c r="D67" s="15" t="s">
        <v>59</v>
      </c>
      <c r="E67" s="14" t="s">
        <v>13</v>
      </c>
      <c r="F67" s="28">
        <f>N68</f>
        <v>2.25</v>
      </c>
      <c r="G67" s="28">
        <v>16.32</v>
      </c>
      <c r="H67" s="11">
        <v>2.86</v>
      </c>
      <c r="I67" s="13">
        <f t="shared" ref="I67:I70" si="18">H67+G67</f>
        <v>19.18</v>
      </c>
      <c r="J67" s="42">
        <f t="shared" ref="J67:J70" si="19">TRUNC(F67*I67,2)</f>
        <v>43.15</v>
      </c>
      <c r="K67" s="22"/>
      <c r="L67" s="8" t="s">
        <v>74</v>
      </c>
      <c r="M67" s="11">
        <v>2.5499999999999998</v>
      </c>
      <c r="N67" s="11">
        <v>35.700000000000003</v>
      </c>
      <c r="O67" s="11"/>
      <c r="P67" s="3"/>
      <c r="Q67" s="3"/>
      <c r="R67" s="35"/>
    </row>
    <row r="68" spans="1:18" outlineLevel="1">
      <c r="A68" s="45" t="s">
        <v>166</v>
      </c>
      <c r="B68" s="32">
        <v>72947</v>
      </c>
      <c r="C68" s="12" t="s">
        <v>12</v>
      </c>
      <c r="D68" s="15" t="s">
        <v>60</v>
      </c>
      <c r="E68" s="14" t="s">
        <v>13</v>
      </c>
      <c r="F68" s="28">
        <f>N69</f>
        <v>78.400000000000006</v>
      </c>
      <c r="G68" s="28">
        <f>G67*1.5</f>
        <v>24.48</v>
      </c>
      <c r="H68" s="28">
        <f>H67*1.5</f>
        <v>4.29</v>
      </c>
      <c r="I68" s="13">
        <f t="shared" si="18"/>
        <v>28.77</v>
      </c>
      <c r="J68" s="42">
        <f t="shared" si="19"/>
        <v>2255.56</v>
      </c>
      <c r="K68" s="22"/>
      <c r="L68" s="233" t="s">
        <v>77</v>
      </c>
      <c r="M68" s="234"/>
      <c r="N68" s="33">
        <v>2.25</v>
      </c>
      <c r="O68" s="8"/>
      <c r="P68" s="3"/>
      <c r="Q68" s="3"/>
      <c r="R68" s="35"/>
    </row>
    <row r="69" spans="1:18" outlineLevel="1">
      <c r="A69" s="45" t="s">
        <v>167</v>
      </c>
      <c r="B69" s="32">
        <v>7701</v>
      </c>
      <c r="C69" s="12" t="s">
        <v>12</v>
      </c>
      <c r="D69" s="15" t="s">
        <v>97</v>
      </c>
      <c r="E69" s="14" t="s">
        <v>82</v>
      </c>
      <c r="F69" s="28">
        <f>N67</f>
        <v>35.700000000000003</v>
      </c>
      <c r="G69" s="28">
        <v>49.92</v>
      </c>
      <c r="H69" s="11">
        <v>8.7899999999999991</v>
      </c>
      <c r="I69" s="13">
        <f t="shared" si="18"/>
        <v>58.71</v>
      </c>
      <c r="J69" s="42">
        <f t="shared" si="19"/>
        <v>2095.94</v>
      </c>
      <c r="K69" s="22"/>
      <c r="L69" s="233" t="s">
        <v>76</v>
      </c>
      <c r="M69" s="234"/>
      <c r="N69" s="33">
        <v>78.400000000000006</v>
      </c>
      <c r="O69" s="8"/>
      <c r="P69" s="36"/>
      <c r="Q69" s="36"/>
      <c r="R69" s="37"/>
    </row>
    <row r="70" spans="1:18" outlineLevel="1">
      <c r="A70" s="45" t="s">
        <v>168</v>
      </c>
      <c r="B70" s="32" t="s">
        <v>61</v>
      </c>
      <c r="C70" s="12" t="s">
        <v>58</v>
      </c>
      <c r="D70" s="15" t="s">
        <v>62</v>
      </c>
      <c r="E70" s="14" t="s">
        <v>13</v>
      </c>
      <c r="F70" s="28">
        <f>M67</f>
        <v>2.5499999999999998</v>
      </c>
      <c r="G70" s="28">
        <v>299.12</v>
      </c>
      <c r="H70" s="11">
        <v>52.77</v>
      </c>
      <c r="I70" s="13">
        <f t="shared" si="18"/>
        <v>351.89</v>
      </c>
      <c r="J70" s="42">
        <f t="shared" si="19"/>
        <v>897.31</v>
      </c>
      <c r="K70" s="22"/>
      <c r="L70" s="83"/>
      <c r="M70" s="84"/>
      <c r="N70" s="84"/>
      <c r="O70" s="84"/>
      <c r="P70" s="83"/>
      <c r="Q70" s="83"/>
      <c r="R70" s="83"/>
    </row>
    <row r="71" spans="1:18" ht="12" customHeight="1" outlineLevel="1">
      <c r="A71" s="43" t="s">
        <v>27</v>
      </c>
      <c r="B71" s="17"/>
      <c r="C71" s="17"/>
      <c r="D71" s="18"/>
      <c r="E71" s="18"/>
      <c r="F71" s="19"/>
      <c r="G71" s="19"/>
      <c r="H71" s="19"/>
      <c r="I71" s="18"/>
      <c r="J71" s="44">
        <f>SUM(J67:J70)</f>
        <v>5291.9599999999991</v>
      </c>
      <c r="K71" s="22"/>
      <c r="L71" s="82"/>
      <c r="M71" s="85"/>
      <c r="N71" s="85"/>
      <c r="O71" s="85"/>
      <c r="P71" s="82"/>
      <c r="Q71" s="82"/>
      <c r="R71" s="82"/>
    </row>
    <row r="72" spans="1:18" ht="9" customHeight="1" outlineLevel="1" thickBot="1">
      <c r="A72" s="43"/>
      <c r="B72" s="17"/>
      <c r="C72" s="17"/>
      <c r="D72" s="18"/>
      <c r="E72" s="18"/>
      <c r="F72" s="19"/>
      <c r="G72" s="19"/>
      <c r="H72" s="19"/>
      <c r="I72" s="18"/>
      <c r="J72" s="44"/>
      <c r="K72" s="22"/>
      <c r="L72" s="82"/>
      <c r="M72" s="85"/>
      <c r="N72" s="85"/>
      <c r="O72" s="85"/>
      <c r="P72" s="82"/>
      <c r="Q72" s="82"/>
      <c r="R72" s="82"/>
    </row>
    <row r="73" spans="1:18" ht="27" customHeight="1" thickBot="1">
      <c r="A73" s="129" t="s">
        <v>101</v>
      </c>
      <c r="B73" s="130"/>
      <c r="C73" s="130"/>
      <c r="D73" s="126"/>
      <c r="E73" s="126"/>
      <c r="F73" s="127"/>
      <c r="G73" s="127"/>
      <c r="H73" s="127"/>
      <c r="I73" s="126"/>
      <c r="J73" s="128">
        <f>J10+J17+J34+J56+J66+J47</f>
        <v>69200.05</v>
      </c>
      <c r="K73" s="22"/>
      <c r="L73" s="82"/>
      <c r="M73" s="85"/>
      <c r="N73" s="85"/>
      <c r="O73" s="85"/>
      <c r="P73" s="82"/>
      <c r="Q73" s="82"/>
      <c r="R73" s="82"/>
    </row>
    <row r="74" spans="1:18" ht="13.5" collapsed="1" thickBot="1">
      <c r="C74" s="23"/>
      <c r="D74" s="24"/>
      <c r="E74" s="2"/>
      <c r="F74" s="29"/>
      <c r="G74" s="29"/>
      <c r="H74" s="235" t="s">
        <v>83</v>
      </c>
      <c r="I74" s="236"/>
      <c r="J74" s="26">
        <f>J73/B7</f>
        <v>78.995490867579917</v>
      </c>
      <c r="L74" s="82"/>
      <c r="M74" s="85"/>
      <c r="N74" s="85"/>
      <c r="O74" s="85"/>
      <c r="P74" s="82"/>
      <c r="Q74" s="82"/>
      <c r="R74" s="82"/>
    </row>
    <row r="75" spans="1:18">
      <c r="C75" s="23"/>
      <c r="D75" s="24"/>
      <c r="E75" s="2"/>
      <c r="F75" s="29"/>
      <c r="G75" s="29"/>
      <c r="H75" s="1"/>
      <c r="J75" s="52"/>
      <c r="L75" s="225"/>
      <c r="M75" s="225"/>
      <c r="N75" s="85"/>
      <c r="O75" s="82"/>
      <c r="P75" s="82"/>
      <c r="Q75" s="82"/>
      <c r="R75" s="82"/>
    </row>
    <row r="76" spans="1:18">
      <c r="C76" s="23"/>
      <c r="D76" s="24"/>
      <c r="E76" s="2"/>
      <c r="F76" s="29"/>
      <c r="G76" s="29"/>
      <c r="H76" s="1"/>
      <c r="J76" s="3"/>
      <c r="L76" s="103"/>
      <c r="M76" s="103"/>
      <c r="N76" s="85"/>
      <c r="O76" s="82"/>
      <c r="P76" s="82"/>
      <c r="Q76" s="82"/>
      <c r="R76" s="82"/>
    </row>
    <row r="77" spans="1:18" s="7" customFormat="1" ht="21" customHeight="1">
      <c r="A77" s="5"/>
      <c r="B77" s="5"/>
      <c r="C77" s="23"/>
      <c r="D77" s="24"/>
      <c r="E77" s="2"/>
      <c r="F77" s="29"/>
      <c r="G77" s="29"/>
      <c r="J77" s="25"/>
    </row>
    <row r="78" spans="1:18" ht="18.75" customHeight="1">
      <c r="C78" s="23"/>
      <c r="D78" s="24"/>
      <c r="E78" s="2"/>
      <c r="F78" s="29"/>
      <c r="G78" s="53"/>
      <c r="H78" s="53"/>
    </row>
    <row r="79" spans="1:18" ht="13.5" customHeight="1">
      <c r="C79" s="23"/>
      <c r="D79" s="24"/>
      <c r="E79" s="2"/>
      <c r="F79" s="29"/>
      <c r="G79" s="54"/>
      <c r="H79" s="54"/>
    </row>
    <row r="80" spans="1:18" ht="13.5" customHeight="1">
      <c r="C80" s="23"/>
      <c r="D80" s="24"/>
      <c r="E80" s="2"/>
      <c r="F80" s="29"/>
      <c r="G80" s="54"/>
      <c r="H80" s="54"/>
    </row>
    <row r="81" spans="3:8" ht="13.5" customHeight="1">
      <c r="C81" s="23"/>
      <c r="D81" s="24"/>
      <c r="E81" s="2"/>
      <c r="F81" s="29"/>
      <c r="G81" s="54"/>
      <c r="H81" s="54"/>
    </row>
    <row r="82" spans="3:8" ht="13.5" customHeight="1">
      <c r="C82" s="23"/>
      <c r="D82" s="24"/>
      <c r="E82" s="2"/>
      <c r="F82" s="29"/>
      <c r="G82" s="54"/>
      <c r="H82" s="54"/>
    </row>
    <row r="83" spans="3:8" ht="13.5" customHeight="1">
      <c r="C83" s="23"/>
      <c r="D83" s="24"/>
      <c r="E83" s="2"/>
      <c r="F83" s="29"/>
      <c r="G83" s="54"/>
      <c r="H83" s="54"/>
    </row>
    <row r="84" spans="3:8">
      <c r="C84" s="23"/>
      <c r="D84" s="24"/>
      <c r="E84" s="2"/>
      <c r="F84" s="29"/>
    </row>
    <row r="85" spans="3:8">
      <c r="C85" s="23"/>
      <c r="D85" s="24"/>
      <c r="E85" s="2"/>
      <c r="F85" s="29"/>
    </row>
    <row r="86" spans="3:8">
      <c r="C86" s="23"/>
      <c r="D86" s="24"/>
      <c r="E86" s="2"/>
      <c r="F86" s="29"/>
    </row>
    <row r="87" spans="3:8">
      <c r="D87" s="24"/>
      <c r="E87" s="2"/>
      <c r="F87" s="29"/>
    </row>
    <row r="88" spans="3:8">
      <c r="D88" s="24"/>
      <c r="E88" s="2"/>
      <c r="F88" s="29"/>
    </row>
    <row r="89" spans="3:8">
      <c r="D89" s="24"/>
      <c r="E89" s="2"/>
      <c r="F89" s="29"/>
    </row>
    <row r="90" spans="3:8">
      <c r="D90" s="24"/>
      <c r="E90" s="2"/>
      <c r="F90" s="29"/>
    </row>
  </sheetData>
  <mergeCells count="6">
    <mergeCell ref="L75:M75"/>
    <mergeCell ref="A1:J2"/>
    <mergeCell ref="L1:R8"/>
    <mergeCell ref="L68:M68"/>
    <mergeCell ref="L69:M69"/>
    <mergeCell ref="H74:I74"/>
  </mergeCells>
  <conditionalFormatting sqref="F15:I16 F8:I8">
    <cfRule type="cellIs" dxfId="19" priority="7" stopIfTrue="1" operator="equal">
      <formula>0</formula>
    </cfRule>
  </conditionalFormatting>
  <conditionalFormatting sqref="F65:I65 F72:I72">
    <cfRule type="cellIs" dxfId="18" priority="6" stopIfTrue="1" operator="equal">
      <formula>0</formula>
    </cfRule>
  </conditionalFormatting>
  <conditionalFormatting sqref="F64:I64">
    <cfRule type="cellIs" dxfId="17" priority="5" stopIfTrue="1" operator="equal">
      <formula>0</formula>
    </cfRule>
  </conditionalFormatting>
  <conditionalFormatting sqref="F71:I71 F33:I33">
    <cfRule type="cellIs" dxfId="16" priority="4" stopIfTrue="1" operator="equal">
      <formula>0</formula>
    </cfRule>
  </conditionalFormatting>
  <conditionalFormatting sqref="F32:I32">
    <cfRule type="cellIs" dxfId="15" priority="3" stopIfTrue="1" operator="equal">
      <formula>0</formula>
    </cfRule>
  </conditionalFormatting>
  <conditionalFormatting sqref="F45:I46">
    <cfRule type="cellIs" dxfId="14" priority="2" stopIfTrue="1" operator="equal">
      <formula>0</formula>
    </cfRule>
  </conditionalFormatting>
  <conditionalFormatting sqref="F54:I54">
    <cfRule type="cellIs" dxfId="13" priority="1" stopIfTrue="1" operator="equal">
      <formula>0</formula>
    </cfRule>
  </conditionalFormatting>
  <printOptions horizontalCentered="1"/>
  <pageMargins left="0.27559055118110237" right="0.35433070866141736" top="0.59055118110236227" bottom="0.39370078740157483" header="0.35433070866141736" footer="0.19685039370078741"/>
  <pageSetup paperSize="9" scale="74" fitToHeight="15" orientation="landscape" r:id="rId1"/>
  <headerFooter alignWithMargins="0"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5"/>
  <sheetViews>
    <sheetView showGridLines="0" topLeftCell="A64" zoomScale="83" zoomScaleNormal="83" zoomScaleSheetLayoutView="50" workbookViewId="0">
      <selection activeCell="P77" sqref="P77"/>
    </sheetView>
  </sheetViews>
  <sheetFormatPr defaultRowHeight="12.75" outlineLevelRow="1"/>
  <cols>
    <col min="1" max="1" width="8.625" style="5" customWidth="1"/>
    <col min="2" max="2" width="11.875" style="5" bestFit="1" customWidth="1"/>
    <col min="3" max="3" width="10" style="5" customWidth="1"/>
    <col min="4" max="4" width="76.125" style="6" customWidth="1"/>
    <col min="5" max="5" width="6.625" style="4" bestFit="1" customWidth="1"/>
    <col min="6" max="6" width="10.125" style="30" bestFit="1" customWidth="1"/>
    <col min="7" max="7" width="10.125" style="30" customWidth="1"/>
    <col min="8" max="8" width="11.25" style="7" customWidth="1"/>
    <col min="9" max="9" width="14.25" style="1" customWidth="1"/>
    <col min="10" max="10" width="15.125" style="1" customWidth="1"/>
    <col min="11" max="11" width="3.25" style="1" customWidth="1"/>
    <col min="12" max="16384" width="9" style="1"/>
  </cols>
  <sheetData>
    <row r="1" spans="1:11" ht="12.75" customHeight="1">
      <c r="A1" s="237" t="s">
        <v>160</v>
      </c>
      <c r="B1" s="238"/>
      <c r="C1" s="238"/>
      <c r="D1" s="238"/>
      <c r="E1" s="238"/>
      <c r="F1" s="238"/>
      <c r="G1" s="238"/>
      <c r="H1" s="238"/>
      <c r="I1" s="238"/>
      <c r="J1" s="239"/>
    </row>
    <row r="2" spans="1:11" ht="15" customHeight="1" thickBot="1">
      <c r="A2" s="240"/>
      <c r="B2" s="241"/>
      <c r="C2" s="241"/>
      <c r="D2" s="241"/>
      <c r="E2" s="241"/>
      <c r="F2" s="241"/>
      <c r="G2" s="241"/>
      <c r="H2" s="241"/>
      <c r="I2" s="241"/>
      <c r="J2" s="242"/>
    </row>
    <row r="3" spans="1:11" ht="14.25" customHeight="1">
      <c r="A3" s="137" t="s">
        <v>155</v>
      </c>
      <c r="B3" s="138"/>
      <c r="C3" s="138"/>
      <c r="D3" s="139"/>
      <c r="E3" s="140"/>
      <c r="F3" s="141"/>
      <c r="G3" s="141"/>
      <c r="H3" s="142"/>
      <c r="I3" s="143"/>
      <c r="J3" s="144"/>
    </row>
    <row r="4" spans="1:11" ht="15" customHeight="1">
      <c r="A4" s="137" t="s">
        <v>223</v>
      </c>
      <c r="B4" s="138"/>
      <c r="C4" s="209" t="s">
        <v>222</v>
      </c>
      <c r="D4" s="211">
        <f>BDI!I19</f>
        <v>0.24230000000000002</v>
      </c>
      <c r="E4" s="140"/>
      <c r="F4" s="141"/>
      <c r="G4" s="141"/>
      <c r="H4" s="142"/>
      <c r="I4" s="143"/>
      <c r="J4" s="144"/>
    </row>
    <row r="5" spans="1:11" ht="12.75" customHeight="1">
      <c r="A5" s="145" t="s">
        <v>212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1" ht="12.75" customHeight="1">
      <c r="A6" s="145" t="s">
        <v>99</v>
      </c>
      <c r="B6" s="148">
        <f>'RUA JOÃO ENESTO SCHNEIDER'!B6+'RUA JOSIMO DA SILVA'!B6+'RUA IDELFONSO RIBEIRO'!B6+'RUA PAULO GRALHA'!B6+'RUA GUILHERME ROSSETTO'!B6+'RUA PEDRO MASSING'!B6</f>
        <v>1065</v>
      </c>
      <c r="C6" s="146" t="s">
        <v>82</v>
      </c>
      <c r="D6" s="146"/>
      <c r="E6" s="146"/>
      <c r="F6" s="146"/>
      <c r="G6" s="146"/>
      <c r="H6" s="146"/>
      <c r="I6" s="146"/>
      <c r="J6" s="147"/>
    </row>
    <row r="7" spans="1:11" ht="13.5" customHeight="1" thickBot="1">
      <c r="A7" s="149" t="s">
        <v>78</v>
      </c>
      <c r="B7" s="148">
        <f>'RUA JOÃO ENESTO SCHNEIDER'!B7+'RUA JOSIMO DA SILVA'!B7+'RUA IDELFONSO RIBEIRO'!B7+'RUA PAULO GRALHA'!B7+'RUA GUILHERME ROSSETTO'!B7+'RUA PEDRO MASSING'!B7</f>
        <v>8442.2000000000007</v>
      </c>
      <c r="C7" s="150" t="s">
        <v>13</v>
      </c>
      <c r="D7" s="151"/>
      <c r="E7" s="152"/>
      <c r="F7" s="153"/>
      <c r="G7" s="153"/>
      <c r="H7" s="154"/>
      <c r="I7" s="146"/>
      <c r="J7" s="147"/>
    </row>
    <row r="8" spans="1:11" ht="33.75" customHeight="1" thickBot="1">
      <c r="A8" s="155" t="s">
        <v>0</v>
      </c>
      <c r="B8" s="155" t="s">
        <v>1</v>
      </c>
      <c r="C8" s="155" t="s">
        <v>2</v>
      </c>
      <c r="D8" s="155" t="s">
        <v>3</v>
      </c>
      <c r="E8" s="155" t="s">
        <v>4</v>
      </c>
      <c r="F8" s="156" t="s">
        <v>5</v>
      </c>
      <c r="G8" s="157" t="s">
        <v>31</v>
      </c>
      <c r="H8" s="157" t="s">
        <v>32</v>
      </c>
      <c r="I8" s="157" t="s">
        <v>29</v>
      </c>
      <c r="J8" s="158" t="s">
        <v>6</v>
      </c>
      <c r="K8" s="20"/>
    </row>
    <row r="9" spans="1:11" ht="5.25" customHeight="1">
      <c r="A9" s="40"/>
      <c r="B9" s="10"/>
      <c r="C9" s="10"/>
      <c r="D9" s="16"/>
      <c r="E9" s="9"/>
      <c r="F9" s="27"/>
      <c r="G9" s="27"/>
      <c r="H9" s="11"/>
      <c r="I9" s="8"/>
      <c r="J9" s="41"/>
    </row>
    <row r="10" spans="1:11" ht="25.5" customHeight="1">
      <c r="A10" s="131">
        <v>1</v>
      </c>
      <c r="B10" s="132"/>
      <c r="C10" s="132"/>
      <c r="D10" s="133" t="s">
        <v>19</v>
      </c>
      <c r="E10" s="133"/>
      <c r="F10" s="134"/>
      <c r="G10" s="134"/>
      <c r="H10" s="135"/>
      <c r="I10" s="133"/>
      <c r="J10" s="136">
        <f>J15</f>
        <v>7786.5500000000011</v>
      </c>
      <c r="K10" s="22"/>
    </row>
    <row r="11" spans="1:11" outlineLevel="1">
      <c r="A11" s="40" t="s">
        <v>7</v>
      </c>
      <c r="B11" s="10" t="s">
        <v>20</v>
      </c>
      <c r="C11" s="50" t="s">
        <v>12</v>
      </c>
      <c r="D11" s="16" t="s">
        <v>98</v>
      </c>
      <c r="E11" s="9" t="s">
        <v>21</v>
      </c>
      <c r="F11" s="27">
        <f>'RUA JOÃO ENESTO SCHNEIDER'!F11+'RUA JOSIMO DA SILVA'!F11+'RUA IDELFONSO RIBEIRO'!F11+'RUA PAULO GRALHA'!F11+'RUA GUILHERME ROSSETTO'!F11+'RUA PEDRO MASSING'!F11</f>
        <v>2.5</v>
      </c>
      <c r="G11" s="27">
        <v>224.56</v>
      </c>
      <c r="H11" s="11">
        <v>39.61</v>
      </c>
      <c r="I11" s="13">
        <f>H11+G11</f>
        <v>264.17</v>
      </c>
      <c r="J11" s="42">
        <f>'RUA JOÃO ENESTO SCHNEIDER'!J11+'RUA JOSIMO DA SILVA'!J11+'RUA IDELFONSO RIBEIRO'!J11+'RUA PAULO GRALHA'!J11+'RUA GUILHERME ROSSETTO'!J11+'RUA PEDRO MASSING'!J11</f>
        <v>660.42</v>
      </c>
      <c r="K11" s="22"/>
    </row>
    <row r="12" spans="1:11" outlineLevel="1">
      <c r="A12" s="40" t="s">
        <v>22</v>
      </c>
      <c r="B12" s="10">
        <v>4431</v>
      </c>
      <c r="C12" s="50" t="s">
        <v>12</v>
      </c>
      <c r="D12" s="16" t="s">
        <v>121</v>
      </c>
      <c r="E12" s="9" t="s">
        <v>82</v>
      </c>
      <c r="F12" s="27">
        <f>'RUA JOÃO ENESTO SCHNEIDER'!F12+'RUA JOSIMO DA SILVA'!F12+'RUA IDELFONSO RIBEIRO'!F12+'RUA PAULO GRALHA'!F12+'RUA GUILHERME ROSSETTO'!F12+'RUA PEDRO MASSING'!F12</f>
        <v>7</v>
      </c>
      <c r="G12" s="27">
        <v>13.46</v>
      </c>
      <c r="H12" s="11">
        <v>2.37</v>
      </c>
      <c r="I12" s="13">
        <f>H12+G12</f>
        <v>15.830000000000002</v>
      </c>
      <c r="J12" s="42">
        <f>'RUA JOÃO ENESTO SCHNEIDER'!J12+'RUA JOSIMO DA SILVA'!J12+'RUA IDELFONSO RIBEIRO'!J12+'RUA PAULO GRALHA'!J12+'RUA GUILHERME ROSSETTO'!J12+'RUA PEDRO MASSING'!J12</f>
        <v>110.81</v>
      </c>
      <c r="K12" s="22"/>
    </row>
    <row r="13" spans="1:11" outlineLevel="1">
      <c r="A13" s="40" t="s">
        <v>92</v>
      </c>
      <c r="B13" s="81">
        <v>78472</v>
      </c>
      <c r="C13" s="50" t="s">
        <v>12</v>
      </c>
      <c r="D13" s="16" t="s">
        <v>93</v>
      </c>
      <c r="E13" s="9" t="s">
        <v>21</v>
      </c>
      <c r="F13" s="27">
        <f>'RUA JOÃO ENESTO SCHNEIDER'!F13+'RUA JOSIMO DA SILVA'!F13+'RUA IDELFONSO RIBEIRO'!F13+'RUA PAULO GRALHA'!F13+'RUA GUILHERME ROSSETTO'!F13+'RUA PEDRO MASSING'!F13</f>
        <v>8442.2000000000007</v>
      </c>
      <c r="G13" s="27">
        <v>0.39</v>
      </c>
      <c r="H13" s="11">
        <v>0.21</v>
      </c>
      <c r="I13" s="13">
        <f>H13+G13</f>
        <v>0.6</v>
      </c>
      <c r="J13" s="42">
        <f>'RUA JOÃO ENESTO SCHNEIDER'!J13+'RUA JOSIMO DA SILVA'!J13+'RUA IDELFONSO RIBEIRO'!J13+'RUA PAULO GRALHA'!J13+'RUA GUILHERME ROSSETTO'!J13+'RUA PEDRO MASSING'!J13</f>
        <v>5065.3200000000006</v>
      </c>
      <c r="K13" s="22"/>
    </row>
    <row r="14" spans="1:11" outlineLevel="1">
      <c r="A14" s="40" t="s">
        <v>120</v>
      </c>
      <c r="B14" s="51">
        <v>4</v>
      </c>
      <c r="C14" s="50" t="s">
        <v>12</v>
      </c>
      <c r="D14" s="8" t="s">
        <v>33</v>
      </c>
      <c r="E14" s="9" t="s">
        <v>94</v>
      </c>
      <c r="F14" s="27">
        <f>'RUA JOÃO ENESTO SCHNEIDER'!F14+'RUA JOSIMO DA SILVA'!F14+'RUA IDELFONSO RIBEIRO'!F14+'RUA PAULO GRALHA'!F14+'RUA GUILHERME ROSSETTO'!F14+'RUA PEDRO MASSING'!F14</f>
        <v>1</v>
      </c>
      <c r="G14" s="27">
        <v>3200</v>
      </c>
      <c r="H14" s="11">
        <v>1300</v>
      </c>
      <c r="I14" s="13">
        <f t="shared" ref="I14" si="0">H14+G14</f>
        <v>4500</v>
      </c>
      <c r="J14" s="42">
        <f>'RUA JOÃO ENESTO SCHNEIDER'!J14+'RUA JOSIMO DA SILVA'!J14+'RUA IDELFONSO RIBEIRO'!J14+'RUA PAULO GRALHA'!J14+'RUA GUILHERME ROSSETTO'!J14+'RUA PEDRO MASSING'!J14</f>
        <v>1950</v>
      </c>
      <c r="K14" s="22"/>
    </row>
    <row r="15" spans="1:11" ht="12.75" customHeight="1" outlineLevel="1">
      <c r="A15" s="43" t="s">
        <v>23</v>
      </c>
      <c r="B15" s="17"/>
      <c r="C15" s="17"/>
      <c r="D15" s="18"/>
      <c r="E15" s="18"/>
      <c r="F15" s="21"/>
      <c r="G15" s="21"/>
      <c r="H15" s="19"/>
      <c r="I15" s="18"/>
      <c r="J15" s="44">
        <f>SUM(J11:J14)</f>
        <v>7786.5500000000011</v>
      </c>
      <c r="K15" s="22"/>
    </row>
    <row r="16" spans="1:11" ht="8.25" customHeight="1" outlineLevel="1">
      <c r="A16" s="43"/>
      <c r="B16" s="17"/>
      <c r="C16" s="17"/>
      <c r="D16" s="18"/>
      <c r="E16" s="18"/>
      <c r="F16" s="21"/>
      <c r="G16" s="21"/>
      <c r="H16" s="19"/>
      <c r="I16" s="18"/>
      <c r="J16" s="44"/>
      <c r="K16" s="22"/>
    </row>
    <row r="17" spans="1:11" ht="25.5" customHeight="1">
      <c r="A17" s="131">
        <v>2</v>
      </c>
      <c r="B17" s="132"/>
      <c r="C17" s="132"/>
      <c r="D17" s="133" t="s">
        <v>102</v>
      </c>
      <c r="E17" s="133"/>
      <c r="F17" s="134"/>
      <c r="G17" s="134"/>
      <c r="H17" s="135"/>
      <c r="I17" s="133"/>
      <c r="J17" s="136">
        <f>J32</f>
        <v>88417.22</v>
      </c>
      <c r="K17" s="22"/>
    </row>
    <row r="18" spans="1:11" ht="12.75" customHeight="1" outlineLevel="1">
      <c r="A18" s="45" t="s">
        <v>8</v>
      </c>
      <c r="B18" s="32" t="s">
        <v>128</v>
      </c>
      <c r="C18" s="12" t="s">
        <v>12</v>
      </c>
      <c r="D18" s="15" t="s">
        <v>126</v>
      </c>
      <c r="E18" s="14" t="s">
        <v>10</v>
      </c>
      <c r="F18" s="28">
        <f>'RUA JOÃO ENESTO SCHNEIDER'!F18+'RUA JOSIMO DA SILVA'!F18+'RUA IDELFONSO RIBEIRO'!F18+'RUA PAULO GRALHA'!F18+'RUA GUILHERME ROSSETTO'!F18+'RUA PEDRO MASSING'!F18</f>
        <v>155.42399999999998</v>
      </c>
      <c r="G18" s="28">
        <v>6.41</v>
      </c>
      <c r="H18" s="11">
        <v>1.1100000000000001</v>
      </c>
      <c r="I18" s="13">
        <f t="shared" ref="I18:I31" si="1">H18+G18</f>
        <v>7.5200000000000005</v>
      </c>
      <c r="J18" s="42">
        <f>'RUA JOÃO ENESTO SCHNEIDER'!J18+'RUA JOSIMO DA SILVA'!J18+'RUA IDELFONSO RIBEIRO'!J18+'RUA PAULO GRALHA'!J18+'RUA GUILHERME ROSSETTO'!J18+'RUA PEDRO MASSING'!J18</f>
        <v>1168.76</v>
      </c>
      <c r="K18" s="22"/>
    </row>
    <row r="19" spans="1:11" ht="12.75" customHeight="1" outlineLevel="1">
      <c r="A19" s="45" t="s">
        <v>24</v>
      </c>
      <c r="B19" s="32">
        <v>72915</v>
      </c>
      <c r="C19" s="12" t="s">
        <v>12</v>
      </c>
      <c r="D19" s="15" t="s">
        <v>124</v>
      </c>
      <c r="E19" s="14" t="s">
        <v>10</v>
      </c>
      <c r="F19" s="28">
        <f>'RUA JOÃO ENESTO SCHNEIDER'!F19+'RUA JOSIMO DA SILVA'!F19+'RUA IDELFONSO RIBEIRO'!F19+'RUA PAULO GRALHA'!F19+'RUA GUILHERME ROSSETTO'!F19+'RUA PEDRO MASSING'!F19</f>
        <v>207.232</v>
      </c>
      <c r="G19" s="28">
        <v>9.74</v>
      </c>
      <c r="H19" s="11">
        <v>1.71</v>
      </c>
      <c r="I19" s="13">
        <f t="shared" si="1"/>
        <v>11.45</v>
      </c>
      <c r="J19" s="42">
        <f>'RUA JOÃO ENESTO SCHNEIDER'!J19+'RUA JOSIMO DA SILVA'!J19+'RUA IDELFONSO RIBEIRO'!J19+'RUA PAULO GRALHA'!J19+'RUA GUILHERME ROSSETTO'!J19+'RUA PEDRO MASSING'!J19</f>
        <v>2372.7800000000002</v>
      </c>
      <c r="K19" s="22"/>
    </row>
    <row r="20" spans="1:11" ht="12.75" customHeight="1" outlineLevel="1">
      <c r="A20" s="45" t="s">
        <v>25</v>
      </c>
      <c r="B20" s="32" t="s">
        <v>129</v>
      </c>
      <c r="C20" s="12" t="s">
        <v>58</v>
      </c>
      <c r="D20" s="15" t="s">
        <v>127</v>
      </c>
      <c r="E20" s="14" t="s">
        <v>10</v>
      </c>
      <c r="F20" s="28">
        <f>'RUA JOÃO ENESTO SCHNEIDER'!F20+'RUA JOSIMO DA SILVA'!F20+'RUA IDELFONSO RIBEIRO'!F20+'RUA PAULO GRALHA'!F20+'RUA GUILHERME ROSSETTO'!F20+'RUA PEDRO MASSING'!F20</f>
        <v>155.42400000000001</v>
      </c>
      <c r="G20" s="28">
        <v>62</v>
      </c>
      <c r="H20" s="11">
        <v>10.93</v>
      </c>
      <c r="I20" s="13">
        <f t="shared" si="1"/>
        <v>72.930000000000007</v>
      </c>
      <c r="J20" s="42">
        <f>'RUA JOÃO ENESTO SCHNEIDER'!J20+'RUA JOSIMO DA SILVA'!J20+'RUA IDELFONSO RIBEIRO'!J20+'RUA PAULO GRALHA'!J20+'RUA GUILHERME ROSSETTO'!J20+'RUA PEDRO MASSING'!J20</f>
        <v>11335.05</v>
      </c>
      <c r="K20" s="22"/>
    </row>
    <row r="21" spans="1:11" ht="12.75" customHeight="1" outlineLevel="1">
      <c r="A21" s="45" t="s">
        <v>26</v>
      </c>
      <c r="B21" s="32" t="s">
        <v>130</v>
      </c>
      <c r="C21" s="12" t="s">
        <v>12</v>
      </c>
      <c r="D21" s="15" t="s">
        <v>125</v>
      </c>
      <c r="E21" s="14" t="s">
        <v>10</v>
      </c>
      <c r="F21" s="28">
        <f>'RUA JOÃO ENESTO SCHNEIDER'!F21+'RUA JOSIMO DA SILVA'!F21+'RUA IDELFONSO RIBEIRO'!F21+'RUA PAULO GRALHA'!F21+'RUA GUILHERME ROSSETTO'!F21+'RUA PEDRO MASSING'!F21</f>
        <v>25.904</v>
      </c>
      <c r="G21" s="28">
        <v>57.1</v>
      </c>
      <c r="H21" s="11">
        <v>19.010000000000002</v>
      </c>
      <c r="I21" s="13">
        <f t="shared" si="1"/>
        <v>76.11</v>
      </c>
      <c r="J21" s="42">
        <f>'RUA JOÃO ENESTO SCHNEIDER'!J21+'RUA JOSIMO DA SILVA'!J21+'RUA IDELFONSO RIBEIRO'!J21+'RUA PAULO GRALHA'!J21+'RUA GUILHERME ROSSETTO'!J21+'RUA PEDRO MASSING'!J21</f>
        <v>1971.5299999999997</v>
      </c>
      <c r="K21" s="22"/>
    </row>
    <row r="22" spans="1:11" ht="12.75" customHeight="1" outlineLevel="1">
      <c r="A22" s="45" t="s">
        <v>79</v>
      </c>
      <c r="B22" s="32">
        <v>72887</v>
      </c>
      <c r="C22" s="12" t="s">
        <v>12</v>
      </c>
      <c r="D22" s="15" t="s">
        <v>152</v>
      </c>
      <c r="E22" s="14" t="s">
        <v>224</v>
      </c>
      <c r="F22" s="28">
        <f>'RUA JOÃO ENESTO SCHNEIDER'!F22+'RUA JOSIMO DA SILVA'!F22+'RUA IDELFONSO RIBEIRO'!F22+'RUA PAULO GRALHA'!F22+'RUA GUILHERME ROSSETTO'!F22+'RUA PEDRO MASSING'!F22</f>
        <v>906.63999999999987</v>
      </c>
      <c r="G22" s="28">
        <v>0.77</v>
      </c>
      <c r="H22" s="11">
        <v>0.12</v>
      </c>
      <c r="I22" s="13">
        <f t="shared" si="1"/>
        <v>0.89</v>
      </c>
      <c r="J22" s="42">
        <f>'RUA JOÃO ENESTO SCHNEIDER'!J22+'RUA JOSIMO DA SILVA'!J22+'RUA IDELFONSO RIBEIRO'!J22+'RUA PAULO GRALHA'!J22+'RUA GUILHERME ROSSETTO'!J22+'RUA PEDRO MASSING'!J22</f>
        <v>806.88999999999987</v>
      </c>
      <c r="K22" s="22"/>
    </row>
    <row r="23" spans="1:11" ht="12.75" customHeight="1" outlineLevel="1">
      <c r="A23" s="45" t="s">
        <v>35</v>
      </c>
      <c r="B23" s="32">
        <v>7761</v>
      </c>
      <c r="C23" s="12" t="s">
        <v>12</v>
      </c>
      <c r="D23" s="15" t="s">
        <v>108</v>
      </c>
      <c r="E23" s="14" t="s">
        <v>82</v>
      </c>
      <c r="F23" s="28">
        <f>'RUA JOÃO ENESTO SCHNEIDER'!F23+'RUA JOSIMO DA SILVA'!F23+'RUA IDELFONSO RIBEIRO'!F23+'RUA PAULO GRALHA'!F23+'RUA GUILHERME ROSSETTO'!F23+'RUA PEDRO MASSING'!F23</f>
        <v>324</v>
      </c>
      <c r="G23" s="28">
        <v>74.98</v>
      </c>
      <c r="H23" s="11">
        <v>8.32</v>
      </c>
      <c r="I23" s="13">
        <f t="shared" si="1"/>
        <v>83.300000000000011</v>
      </c>
      <c r="J23" s="42">
        <f>'RUA JOÃO ENESTO SCHNEIDER'!J23+'RUA JOSIMO DA SILVA'!J23+'RUA IDELFONSO RIBEIRO'!J23+'RUA PAULO GRALHA'!J23+'RUA GUILHERME ROSSETTO'!J23+'RUA PEDRO MASSING'!J23</f>
        <v>26989.200000000001</v>
      </c>
      <c r="K23" s="22"/>
    </row>
    <row r="24" spans="1:11" ht="12.75" customHeight="1" outlineLevel="1">
      <c r="A24" s="45" t="s">
        <v>36</v>
      </c>
      <c r="B24" s="32">
        <v>73724</v>
      </c>
      <c r="C24" s="12" t="s">
        <v>12</v>
      </c>
      <c r="D24" s="15" t="s">
        <v>109</v>
      </c>
      <c r="E24" s="14" t="s">
        <v>82</v>
      </c>
      <c r="F24" s="28">
        <f>'RUA JOÃO ENESTO SCHNEIDER'!F24+'RUA JOSIMO DA SILVA'!F24+'RUA IDELFONSO RIBEIRO'!F24+'RUA PAULO GRALHA'!F24+'RUA GUILHERME ROSSETTO'!F24+'RUA PEDRO MASSING'!F24</f>
        <v>324</v>
      </c>
      <c r="G24" s="28">
        <v>6.27</v>
      </c>
      <c r="H24" s="28">
        <v>11.64</v>
      </c>
      <c r="I24" s="13">
        <f t="shared" si="1"/>
        <v>17.91</v>
      </c>
      <c r="J24" s="42">
        <f>'RUA JOÃO ENESTO SCHNEIDER'!J24+'RUA JOSIMO DA SILVA'!J24+'RUA IDELFONSO RIBEIRO'!J24+'RUA PAULO GRALHA'!J24+'RUA GUILHERME ROSSETTO'!J24+'RUA PEDRO MASSING'!J24</f>
        <v>5802.84</v>
      </c>
      <c r="K24" s="22"/>
    </row>
    <row r="25" spans="1:11" ht="12.75" customHeight="1" outlineLevel="1">
      <c r="A25" s="45" t="s">
        <v>37</v>
      </c>
      <c r="B25" s="32">
        <v>7762</v>
      </c>
      <c r="C25" s="12" t="s">
        <v>12</v>
      </c>
      <c r="D25" s="15" t="s">
        <v>110</v>
      </c>
      <c r="E25" s="14" t="s">
        <v>82</v>
      </c>
      <c r="F25" s="28">
        <f>'RUA JOÃO ENESTO SCHNEIDER'!F25+'RUA JOSIMO DA SILVA'!F25+'RUA IDELFONSO RIBEIRO'!F25+'RUA PAULO GRALHA'!F25+'RUA GUILHERME ROSSETTO'!F25+'RUA PEDRO MASSING'!F25</f>
        <v>50</v>
      </c>
      <c r="G25" s="28">
        <v>129.63999999999999</v>
      </c>
      <c r="H25" s="11">
        <v>14.39</v>
      </c>
      <c r="I25" s="13">
        <f t="shared" si="1"/>
        <v>144.02999999999997</v>
      </c>
      <c r="J25" s="42">
        <f>'RUA JOÃO ENESTO SCHNEIDER'!J25+'RUA JOSIMO DA SILVA'!J25+'RUA IDELFONSO RIBEIRO'!J25+'RUA PAULO GRALHA'!J25+'RUA GUILHERME ROSSETTO'!J25+'RUA PEDRO MASSING'!J25</f>
        <v>7201.5</v>
      </c>
      <c r="K25" s="22"/>
    </row>
    <row r="26" spans="1:11" ht="12.75" customHeight="1" outlineLevel="1">
      <c r="A26" s="45" t="s">
        <v>38</v>
      </c>
      <c r="B26" s="32">
        <v>73722</v>
      </c>
      <c r="C26" s="12" t="s">
        <v>12</v>
      </c>
      <c r="D26" s="15" t="s">
        <v>111</v>
      </c>
      <c r="E26" s="14" t="s">
        <v>82</v>
      </c>
      <c r="F26" s="28">
        <f>'RUA JOÃO ENESTO SCHNEIDER'!F26+'RUA JOSIMO DA SILVA'!F26+'RUA IDELFONSO RIBEIRO'!F26+'RUA PAULO GRALHA'!F26+'RUA GUILHERME ROSSETTO'!F26+'RUA PEDRO MASSING'!F26</f>
        <v>50</v>
      </c>
      <c r="G26" s="28">
        <v>12.21</v>
      </c>
      <c r="H26" s="11">
        <v>22.64</v>
      </c>
      <c r="I26" s="13">
        <f t="shared" si="1"/>
        <v>34.85</v>
      </c>
      <c r="J26" s="42">
        <f>'RUA JOÃO ENESTO SCHNEIDER'!J26+'RUA JOSIMO DA SILVA'!J26+'RUA IDELFONSO RIBEIRO'!J26+'RUA PAULO GRALHA'!J26+'RUA GUILHERME ROSSETTO'!J26+'RUA PEDRO MASSING'!J26</f>
        <v>1742.5</v>
      </c>
      <c r="K26" s="22"/>
    </row>
    <row r="27" spans="1:11" ht="12.75" customHeight="1" outlineLevel="1">
      <c r="A27" s="45" t="s">
        <v>39</v>
      </c>
      <c r="B27" s="32">
        <v>7762</v>
      </c>
      <c r="C27" s="12" t="s">
        <v>12</v>
      </c>
      <c r="D27" s="15" t="s">
        <v>176</v>
      </c>
      <c r="E27" s="14" t="s">
        <v>82</v>
      </c>
      <c r="F27" s="28">
        <f>'RUA JOÃO ENESTO SCHNEIDER'!F27+'RUA JOSIMO DA SILVA'!F27+'RUA IDELFONSO RIBEIRO'!F27+'RUA PAULO GRALHA'!F27+'RUA GUILHERME ROSSETTO'!F27+'RUA PEDRO MASSING'!F27</f>
        <v>13</v>
      </c>
      <c r="G27" s="28">
        <v>129.63999999999999</v>
      </c>
      <c r="H27" s="11">
        <v>14.39</v>
      </c>
      <c r="I27" s="13">
        <f t="shared" ref="I27:I28" si="2">H27+G27</f>
        <v>144.02999999999997</v>
      </c>
      <c r="J27" s="42">
        <f>'RUA JOÃO ENESTO SCHNEIDER'!J27+'RUA JOSIMO DA SILVA'!J27+'RUA IDELFONSO RIBEIRO'!J27+'RUA PAULO GRALHA'!J27+'RUA GUILHERME ROSSETTO'!J27+'RUA PEDRO MASSING'!J27</f>
        <v>1872.39</v>
      </c>
      <c r="K27" s="22"/>
    </row>
    <row r="28" spans="1:11" ht="12.75" customHeight="1" outlineLevel="1">
      <c r="A28" s="45" t="s">
        <v>49</v>
      </c>
      <c r="B28" s="32">
        <v>73722</v>
      </c>
      <c r="C28" s="12" t="s">
        <v>12</v>
      </c>
      <c r="D28" s="15" t="s">
        <v>177</v>
      </c>
      <c r="E28" s="14" t="s">
        <v>82</v>
      </c>
      <c r="F28" s="28">
        <f>'RUA JOÃO ENESTO SCHNEIDER'!F28+'RUA JOSIMO DA SILVA'!F28+'RUA IDELFONSO RIBEIRO'!F28+'RUA PAULO GRALHA'!F28+'RUA GUILHERME ROSSETTO'!F28+'RUA PEDRO MASSING'!F28</f>
        <v>13</v>
      </c>
      <c r="G28" s="28">
        <v>12.21</v>
      </c>
      <c r="H28" s="11">
        <v>22.64</v>
      </c>
      <c r="I28" s="13">
        <f t="shared" si="2"/>
        <v>34.85</v>
      </c>
      <c r="J28" s="42">
        <f>'RUA JOÃO ENESTO SCHNEIDER'!J28+'RUA JOSIMO DA SILVA'!J28+'RUA IDELFONSO RIBEIRO'!J28+'RUA PAULO GRALHA'!J28+'RUA GUILHERME ROSSETTO'!J28+'RUA PEDRO MASSING'!J28</f>
        <v>453.05</v>
      </c>
      <c r="K28" s="22"/>
    </row>
    <row r="29" spans="1:11" ht="12.75" customHeight="1" outlineLevel="1">
      <c r="A29" s="45" t="s">
        <v>174</v>
      </c>
      <c r="B29" s="32" t="s">
        <v>131</v>
      </c>
      <c r="C29" s="12" t="s">
        <v>12</v>
      </c>
      <c r="D29" s="15" t="s">
        <v>123</v>
      </c>
      <c r="E29" s="14" t="s">
        <v>10</v>
      </c>
      <c r="F29" s="28">
        <f>'RUA JOÃO ENESTO SCHNEIDER'!F29+'RUA JOSIMO DA SILVA'!F29+'RUA IDELFONSO RIBEIRO'!F29+'RUA PAULO GRALHA'!F29+'RUA GUILHERME ROSSETTO'!F29+'RUA PEDRO MASSING'!F29</f>
        <v>179.51599999999999</v>
      </c>
      <c r="G29" s="28">
        <v>4.01</v>
      </c>
      <c r="H29" s="11">
        <v>4</v>
      </c>
      <c r="I29" s="13">
        <f t="shared" si="1"/>
        <v>8.01</v>
      </c>
      <c r="J29" s="42">
        <f>'RUA JOÃO ENESTO SCHNEIDER'!J29+'RUA JOSIMO DA SILVA'!J29+'RUA IDELFONSO RIBEIRO'!J29+'RUA PAULO GRALHA'!J29+'RUA GUILHERME ROSSETTO'!J29+'RUA PEDRO MASSING'!J29</f>
        <v>1437.92</v>
      </c>
      <c r="K29" s="22"/>
    </row>
    <row r="30" spans="1:11" ht="12.75" customHeight="1" outlineLevel="1">
      <c r="A30" s="45" t="s">
        <v>175</v>
      </c>
      <c r="B30" s="32" t="s">
        <v>182</v>
      </c>
      <c r="C30" s="12" t="s">
        <v>12</v>
      </c>
      <c r="D30" s="15" t="s">
        <v>183</v>
      </c>
      <c r="E30" s="14" t="s">
        <v>94</v>
      </c>
      <c r="F30" s="28">
        <f>'RUA JOÃO ENESTO SCHNEIDER'!F30+'RUA JOSIMO DA SILVA'!F30+'RUA IDELFONSO RIBEIRO'!F30+'RUA PAULO GRALHA'!F30+'RUA GUILHERME ROSSETTO'!F30+'RUA PEDRO MASSING'!F30</f>
        <v>1</v>
      </c>
      <c r="G30" s="28">
        <v>407.45</v>
      </c>
      <c r="H30" s="11">
        <v>407.43</v>
      </c>
      <c r="I30" s="13">
        <f t="shared" ref="I30" si="3">H30+G30</f>
        <v>814.88</v>
      </c>
      <c r="J30" s="42">
        <f>'RUA JOÃO ENESTO SCHNEIDER'!J30+'RUA JOSIMO DA SILVA'!J30+'RUA IDELFONSO RIBEIRO'!J30+'RUA PAULO GRALHA'!J30+'RUA GUILHERME ROSSETTO'!J30+'RUA PEDRO MASSING'!J30</f>
        <v>814.88</v>
      </c>
      <c r="K30" s="22"/>
    </row>
    <row r="31" spans="1:11" ht="12.75" customHeight="1" outlineLevel="1">
      <c r="A31" s="45" t="s">
        <v>181</v>
      </c>
      <c r="B31" s="32" t="s">
        <v>207</v>
      </c>
      <c r="C31" s="12" t="s">
        <v>12</v>
      </c>
      <c r="D31" s="15" t="s">
        <v>112</v>
      </c>
      <c r="E31" s="14" t="s">
        <v>94</v>
      </c>
      <c r="F31" s="28">
        <f>'RUA JOÃO ENESTO SCHNEIDER'!F31+'RUA JOSIMO DA SILVA'!F31+'RUA IDELFONSO RIBEIRO'!F31+'RUA PAULO GRALHA'!F31+'RUA GUILHERME ROSSETTO'!F31+'RUA PEDRO MASSING'!F31</f>
        <v>13</v>
      </c>
      <c r="G31" s="28">
        <v>940.31</v>
      </c>
      <c r="H31" s="11">
        <v>940.3</v>
      </c>
      <c r="I31" s="13">
        <f t="shared" si="1"/>
        <v>1880.61</v>
      </c>
      <c r="J31" s="42">
        <f>'RUA JOÃO ENESTO SCHNEIDER'!J31+'RUA JOSIMO DA SILVA'!J31+'RUA IDELFONSO RIBEIRO'!J31+'RUA PAULO GRALHA'!J31+'RUA GUILHERME ROSSETTO'!J31+'RUA PEDRO MASSING'!J31</f>
        <v>24447.93</v>
      </c>
      <c r="K31" s="22"/>
    </row>
    <row r="32" spans="1:11" ht="12" customHeight="1" outlineLevel="1">
      <c r="A32" s="43" t="s">
        <v>27</v>
      </c>
      <c r="B32" s="17"/>
      <c r="C32" s="17"/>
      <c r="D32" s="18"/>
      <c r="E32" s="18"/>
      <c r="F32" s="19">
        <f>'RUA JOÃO ENESTO SCHNEIDER'!F32+'RUA JOSIMO DA SILVA'!F32+'RUA IDELFONSO RIBEIRO'!F32+'RUA PAULO GRALHA'!F32+'RUA GUILHERME ROSSETTO'!F32+'RUA PEDRO MASSING'!F32</f>
        <v>0</v>
      </c>
      <c r="G32" s="19"/>
      <c r="H32" s="19"/>
      <c r="I32" s="18"/>
      <c r="J32" s="44">
        <f>SUM(J18:J31)</f>
        <v>88417.22</v>
      </c>
      <c r="K32" s="22"/>
    </row>
    <row r="33" spans="1:11" ht="8.25" customHeight="1" outlineLevel="1">
      <c r="A33" s="43"/>
      <c r="B33" s="17"/>
      <c r="C33" s="17"/>
      <c r="D33" s="18"/>
      <c r="E33" s="18"/>
      <c r="F33" s="19"/>
      <c r="G33" s="19"/>
      <c r="H33" s="19"/>
      <c r="I33" s="18"/>
      <c r="J33" s="44"/>
      <c r="K33" s="22"/>
    </row>
    <row r="34" spans="1:11" ht="25.5" customHeight="1">
      <c r="A34" s="131">
        <v>3</v>
      </c>
      <c r="B34" s="132"/>
      <c r="C34" s="132"/>
      <c r="D34" s="133" t="s">
        <v>113</v>
      </c>
      <c r="E34" s="133"/>
      <c r="F34" s="134"/>
      <c r="G34" s="134"/>
      <c r="H34" s="135"/>
      <c r="I34" s="133"/>
      <c r="J34" s="136">
        <f>J45</f>
        <v>518541.11</v>
      </c>
      <c r="K34" s="22"/>
    </row>
    <row r="35" spans="1:11" outlineLevel="1">
      <c r="A35" s="45" t="s">
        <v>9</v>
      </c>
      <c r="B35" s="12" t="s">
        <v>103</v>
      </c>
      <c r="C35" s="12" t="s">
        <v>12</v>
      </c>
      <c r="D35" s="15" t="s">
        <v>104</v>
      </c>
      <c r="E35" s="14" t="s">
        <v>10</v>
      </c>
      <c r="F35" s="28">
        <f>'RUA JOÃO ENESTO SCHNEIDER'!F35+'RUA JOSIMO DA SILVA'!F35+'RUA IDELFONSO RIBEIRO'!F35+'RUA PAULO GRALHA'!F35+'RUA GUILHERME ROSSETTO'!F35+'RUA PEDRO MASSING'!F35</f>
        <v>4854.0599999999995</v>
      </c>
      <c r="G35" s="28">
        <v>4.7300000000000004</v>
      </c>
      <c r="H35" s="11">
        <v>0.83</v>
      </c>
      <c r="I35" s="13">
        <f t="shared" ref="I35:I44" si="4">H35+G35</f>
        <v>5.5600000000000005</v>
      </c>
      <c r="J35" s="42">
        <f>'RUA JOÃO ENESTO SCHNEIDER'!J35+'RUA JOSIMO DA SILVA'!J35+'RUA IDELFONSO RIBEIRO'!J35+'RUA PAULO GRALHA'!J35+'RUA GUILHERME ROSSETTO'!J35+'RUA PEDRO MASSING'!J35</f>
        <v>26988.550000000003</v>
      </c>
      <c r="K35" s="22"/>
    </row>
    <row r="36" spans="1:11" outlineLevel="1">
      <c r="A36" s="45" t="s">
        <v>18</v>
      </c>
      <c r="B36" s="32" t="s">
        <v>47</v>
      </c>
      <c r="C36" s="12" t="s">
        <v>12</v>
      </c>
      <c r="D36" s="15" t="s">
        <v>105</v>
      </c>
      <c r="E36" s="14" t="s">
        <v>10</v>
      </c>
      <c r="F36" s="28">
        <f>'RUA JOÃO ENESTO SCHNEIDER'!F36+'RUA JOSIMO DA SILVA'!F36+'RUA IDELFONSO RIBEIRO'!F36+'RUA PAULO GRALHA'!F36+'RUA GUILHERME ROSSETTO'!F36+'RUA PEDRO MASSING'!F36</f>
        <v>169.09000000000003</v>
      </c>
      <c r="G36" s="28">
        <v>2.11</v>
      </c>
      <c r="H36" s="11">
        <v>0.37</v>
      </c>
      <c r="I36" s="13">
        <f t="shared" si="4"/>
        <v>2.48</v>
      </c>
      <c r="J36" s="42">
        <f>'RUA JOÃO ENESTO SCHNEIDER'!J36+'RUA JOSIMO DA SILVA'!J36+'RUA IDELFONSO RIBEIRO'!J36+'RUA PAULO GRALHA'!J36+'RUA GUILHERME ROSSETTO'!J36+'RUA PEDRO MASSING'!J36</f>
        <v>419.31999999999994</v>
      </c>
      <c r="K36" s="22"/>
    </row>
    <row r="37" spans="1:11" outlineLevel="1">
      <c r="A37" s="45" t="s">
        <v>41</v>
      </c>
      <c r="B37" s="12" t="s">
        <v>106</v>
      </c>
      <c r="C37" s="12" t="s">
        <v>12</v>
      </c>
      <c r="D37" s="15" t="s">
        <v>107</v>
      </c>
      <c r="E37" s="14" t="s">
        <v>10</v>
      </c>
      <c r="F37" s="28">
        <f>'RUA JOÃO ENESTO SCHNEIDER'!F37+'RUA JOSIMO DA SILVA'!F37+'RUA IDELFONSO RIBEIRO'!F37+'RUA PAULO GRALHA'!F37+'RUA GUILHERME ROSSETTO'!F37+'RUA PEDRO MASSING'!F37</f>
        <v>169.09000000000003</v>
      </c>
      <c r="G37" s="28">
        <v>4.46</v>
      </c>
      <c r="H37" s="11">
        <v>0.78</v>
      </c>
      <c r="I37" s="13">
        <f t="shared" si="4"/>
        <v>5.24</v>
      </c>
      <c r="J37" s="42">
        <f>'RUA JOÃO ENESTO SCHNEIDER'!J37+'RUA JOSIMO DA SILVA'!J37+'RUA IDELFONSO RIBEIRO'!J37+'RUA PAULO GRALHA'!J37+'RUA GUILHERME ROSSETTO'!J37+'RUA PEDRO MASSING'!J37</f>
        <v>886.01</v>
      </c>
      <c r="K37" s="22"/>
    </row>
    <row r="38" spans="1:11" outlineLevel="1">
      <c r="A38" s="45" t="s">
        <v>42</v>
      </c>
      <c r="B38" s="32">
        <v>72961</v>
      </c>
      <c r="C38" s="12" t="s">
        <v>12</v>
      </c>
      <c r="D38" s="15" t="s">
        <v>40</v>
      </c>
      <c r="E38" s="14" t="s">
        <v>13</v>
      </c>
      <c r="F38" s="28">
        <f>'RUA JOÃO ENESTO SCHNEIDER'!F38+'RUA JOSIMO DA SILVA'!F38+'RUA IDELFONSO RIBEIRO'!F38+'RUA PAULO GRALHA'!F38+'RUA GUILHERME ROSSETTO'!F38+'RUA PEDRO MASSING'!F38</f>
        <v>8584.6999999999989</v>
      </c>
      <c r="G38" s="28">
        <v>1.35</v>
      </c>
      <c r="H38" s="11">
        <v>0.14000000000000001</v>
      </c>
      <c r="I38" s="13">
        <f t="shared" si="4"/>
        <v>1.4900000000000002</v>
      </c>
      <c r="J38" s="42">
        <f>'RUA JOÃO ENESTO SCHNEIDER'!J38+'RUA JOSIMO DA SILVA'!J38+'RUA IDELFONSO RIBEIRO'!J38+'RUA PAULO GRALHA'!J38+'RUA GUILHERME ROSSETTO'!J38+'RUA PEDRO MASSING'!J38</f>
        <v>12791.179999999998</v>
      </c>
      <c r="K38" s="22"/>
    </row>
    <row r="39" spans="1:11" outlineLevel="1">
      <c r="A39" s="45" t="s">
        <v>43</v>
      </c>
      <c r="B39" s="32">
        <v>73710</v>
      </c>
      <c r="C39" s="12" t="s">
        <v>12</v>
      </c>
      <c r="D39" s="15" t="s">
        <v>114</v>
      </c>
      <c r="E39" s="14" t="s">
        <v>10</v>
      </c>
      <c r="F39" s="28">
        <f>'RUA JOÃO ENESTO SCHNEIDER'!F39+'RUA JOSIMO DA SILVA'!F39+'RUA IDELFONSO RIBEIRO'!F39+'RUA PAULO GRALHA'!F39+'RUA GUILHERME ROSSETTO'!F39+'RUA PEDRO MASSING'!F39</f>
        <v>1234.92</v>
      </c>
      <c r="G39" s="28">
        <v>89.67</v>
      </c>
      <c r="H39" s="11">
        <v>9.9600000000000009</v>
      </c>
      <c r="I39" s="13">
        <f t="shared" si="4"/>
        <v>99.63</v>
      </c>
      <c r="J39" s="42">
        <f>'RUA JOÃO ENESTO SCHNEIDER'!J39+'RUA JOSIMO DA SILVA'!J39+'RUA IDELFONSO RIBEIRO'!J39+'RUA PAULO GRALHA'!J39+'RUA GUILHERME ROSSETTO'!J39+'RUA PEDRO MASSING'!J39</f>
        <v>123035.05999999998</v>
      </c>
      <c r="K39" s="22"/>
    </row>
    <row r="40" spans="1:11" outlineLevel="1">
      <c r="A40" s="45" t="s">
        <v>44</v>
      </c>
      <c r="B40" s="32">
        <v>72887</v>
      </c>
      <c r="C40" s="12" t="s">
        <v>12</v>
      </c>
      <c r="D40" s="15" t="s">
        <v>153</v>
      </c>
      <c r="E40" s="14" t="s">
        <v>224</v>
      </c>
      <c r="F40" s="28">
        <f>'RUA JOÃO ENESTO SCHNEIDER'!F40+'RUA JOSIMO DA SILVA'!F40+'RUA IDELFONSO RIBEIRO'!F40+'RUA PAULO GRALHA'!F40+'RUA GUILHERME ROSSETTO'!F40+'RUA PEDRO MASSING'!F40</f>
        <v>43222.200000000004</v>
      </c>
      <c r="G40" s="28">
        <v>0.77</v>
      </c>
      <c r="H40" s="11">
        <v>0.12</v>
      </c>
      <c r="I40" s="13">
        <f t="shared" si="4"/>
        <v>0.89</v>
      </c>
      <c r="J40" s="42">
        <f>'RUA JOÃO ENESTO SCHNEIDER'!J40+'RUA JOSIMO DA SILVA'!J40+'RUA IDELFONSO RIBEIRO'!J40+'RUA PAULO GRALHA'!J40+'RUA GUILHERME ROSSETTO'!J40+'RUA PEDRO MASSING'!J40</f>
        <v>38467.740000000005</v>
      </c>
      <c r="K40" s="22"/>
    </row>
    <row r="41" spans="1:11" outlineLevel="1">
      <c r="A41" s="45" t="s">
        <v>146</v>
      </c>
      <c r="B41" s="12">
        <v>72945</v>
      </c>
      <c r="C41" s="12" t="s">
        <v>12</v>
      </c>
      <c r="D41" s="15" t="s">
        <v>115</v>
      </c>
      <c r="E41" s="14" t="s">
        <v>13</v>
      </c>
      <c r="F41" s="28">
        <f>'RUA JOÃO ENESTO SCHNEIDER'!F41+'RUA JOSIMO DA SILVA'!F41+'RUA IDELFONSO RIBEIRO'!F41+'RUA PAULO GRALHA'!F41+'RUA GUILHERME ROSSETTO'!F41+'RUA PEDRO MASSING'!F41</f>
        <v>8283.2000000000007</v>
      </c>
      <c r="G41" s="28">
        <v>3.25</v>
      </c>
      <c r="H41" s="11">
        <v>0.34</v>
      </c>
      <c r="I41" s="13">
        <f t="shared" si="4"/>
        <v>3.59</v>
      </c>
      <c r="J41" s="42">
        <f>'RUA JOÃO ENESTO SCHNEIDER'!J41+'RUA JOSIMO DA SILVA'!J41+'RUA IDELFONSO RIBEIRO'!J41+'RUA PAULO GRALHA'!J41+'RUA GUILHERME ROSSETTO'!J41+'RUA PEDRO MASSING'!J41</f>
        <v>29736.67</v>
      </c>
      <c r="K41" s="22"/>
    </row>
    <row r="42" spans="1:11" outlineLevel="1">
      <c r="A42" s="45" t="s">
        <v>147</v>
      </c>
      <c r="B42" s="12">
        <v>72942</v>
      </c>
      <c r="C42" s="12" t="s">
        <v>12</v>
      </c>
      <c r="D42" s="15" t="s">
        <v>116</v>
      </c>
      <c r="E42" s="14" t="s">
        <v>13</v>
      </c>
      <c r="F42" s="28">
        <f>'RUA JOÃO ENESTO SCHNEIDER'!F42+'RUA JOSIMO DA SILVA'!F42+'RUA IDELFONSO RIBEIRO'!F42+'RUA PAULO GRALHA'!F42+'RUA GUILHERME ROSSETTO'!F42+'RUA PEDRO MASSING'!F42</f>
        <v>8182.7</v>
      </c>
      <c r="G42" s="28">
        <v>1.19</v>
      </c>
      <c r="H42" s="11">
        <v>0.12</v>
      </c>
      <c r="I42" s="13">
        <f t="shared" si="4"/>
        <v>1.31</v>
      </c>
      <c r="J42" s="42">
        <f>'RUA JOÃO ENESTO SCHNEIDER'!J42+'RUA JOSIMO DA SILVA'!J42+'RUA IDELFONSO RIBEIRO'!J42+'RUA PAULO GRALHA'!J42+'RUA GUILHERME ROSSETTO'!J42+'RUA PEDRO MASSING'!J42</f>
        <v>10719.31</v>
      </c>
      <c r="K42" s="22"/>
    </row>
    <row r="43" spans="1:11" outlineLevel="1">
      <c r="A43" s="45" t="s">
        <v>148</v>
      </c>
      <c r="B43" s="12">
        <v>1520</v>
      </c>
      <c r="C43" s="12" t="s">
        <v>12</v>
      </c>
      <c r="D43" s="15" t="s">
        <v>208</v>
      </c>
      <c r="E43" s="14" t="s">
        <v>10</v>
      </c>
      <c r="F43" s="28">
        <f>'RUA JOÃO ENESTO SCHNEIDER'!F43+'RUA JOSIMO DA SILVA'!F43+'RUA IDELFONSO RIBEIRO'!F43+'RUA PAULO GRALHA'!F43+'RUA GUILHERME ROSSETTO'!F43+'RUA PEDRO MASSING'!F43</f>
        <v>404.11</v>
      </c>
      <c r="G43" s="28">
        <v>593.54999999999995</v>
      </c>
      <c r="H43" s="11">
        <v>65.94</v>
      </c>
      <c r="I43" s="13">
        <f t="shared" si="4"/>
        <v>659.49</v>
      </c>
      <c r="J43" s="42">
        <f>'RUA JOÃO ENESTO SCHNEIDER'!J43+'RUA JOSIMO DA SILVA'!J43+'RUA IDELFONSO RIBEIRO'!J43+'RUA PAULO GRALHA'!J43+'RUA GUILHERME ROSSETTO'!J43+'RUA PEDRO MASSING'!J43</f>
        <v>266506.49000000005</v>
      </c>
      <c r="K43" s="22"/>
    </row>
    <row r="44" spans="1:11" outlineLevel="1">
      <c r="A44" s="45" t="s">
        <v>149</v>
      </c>
      <c r="B44" s="32">
        <v>72887</v>
      </c>
      <c r="C44" s="12" t="s">
        <v>12</v>
      </c>
      <c r="D44" s="15" t="s">
        <v>211</v>
      </c>
      <c r="E44" s="14" t="s">
        <v>224</v>
      </c>
      <c r="F44" s="28">
        <f>'RUA JOÃO ENESTO SCHNEIDER'!F44+'RUA JOSIMO DA SILVA'!F44+'RUA IDELFONSO RIBEIRO'!F44+'RUA PAULO GRALHA'!F44+'RUA GUILHERME ROSSETTO'!F44+'RUA PEDRO MASSING'!F44</f>
        <v>10102</v>
      </c>
      <c r="G44" s="28">
        <v>0.77</v>
      </c>
      <c r="H44" s="11">
        <v>0.12</v>
      </c>
      <c r="I44" s="13">
        <f t="shared" si="4"/>
        <v>0.89</v>
      </c>
      <c r="J44" s="42">
        <f>'RUA JOÃO ENESTO SCHNEIDER'!J44+'RUA JOSIMO DA SILVA'!J44+'RUA IDELFONSO RIBEIRO'!J44+'RUA PAULO GRALHA'!J44+'RUA GUILHERME ROSSETTO'!J44+'RUA PEDRO MASSING'!J44</f>
        <v>8990.7799999999988</v>
      </c>
      <c r="K44" s="22"/>
    </row>
    <row r="45" spans="1:11" ht="12" customHeight="1" outlineLevel="1">
      <c r="A45" s="43" t="s">
        <v>27</v>
      </c>
      <c r="B45" s="17"/>
      <c r="C45" s="17"/>
      <c r="D45" s="18"/>
      <c r="E45" s="18"/>
      <c r="F45" s="19"/>
      <c r="G45" s="19"/>
      <c r="H45" s="19"/>
      <c r="I45" s="18"/>
      <c r="J45" s="44">
        <f>SUM(J35:J44)</f>
        <v>518541.11</v>
      </c>
      <c r="K45" s="22"/>
    </row>
    <row r="46" spans="1:11" ht="12" customHeight="1" outlineLevel="1">
      <c r="A46" s="43"/>
      <c r="B46" s="17"/>
      <c r="C46" s="17"/>
      <c r="D46" s="18"/>
      <c r="E46" s="18"/>
      <c r="F46" s="19"/>
      <c r="G46" s="19"/>
      <c r="H46" s="19"/>
      <c r="I46" s="18"/>
      <c r="J46" s="44"/>
      <c r="K46" s="22"/>
    </row>
    <row r="47" spans="1:11" ht="25.5" customHeight="1">
      <c r="A47" s="131">
        <v>4</v>
      </c>
      <c r="B47" s="132"/>
      <c r="C47" s="132"/>
      <c r="D47" s="133" t="s">
        <v>172</v>
      </c>
      <c r="E47" s="133"/>
      <c r="F47" s="134"/>
      <c r="G47" s="134"/>
      <c r="H47" s="135"/>
      <c r="I47" s="133"/>
      <c r="J47" s="136">
        <f>J54</f>
        <v>17205.510000000002</v>
      </c>
      <c r="K47" s="22"/>
    </row>
    <row r="48" spans="1:11" outlineLevel="1">
      <c r="A48" s="45" t="s">
        <v>11</v>
      </c>
      <c r="B48" s="12" t="s">
        <v>169</v>
      </c>
      <c r="C48" s="12" t="s">
        <v>12</v>
      </c>
      <c r="D48" s="15" t="s">
        <v>170</v>
      </c>
      <c r="E48" s="14" t="s">
        <v>13</v>
      </c>
      <c r="F48" s="28">
        <f>'RUA JOÃO ENESTO SCHNEIDER'!F48+'RUA JOSIMO DA SILVA'!F48+'RUA IDELFONSO RIBEIRO'!F48+'RUA PAULO GRALHA'!F48+'RUA GUILHERME ROSSETTO'!F48+'RUA PEDRO MASSING'!F48</f>
        <v>360</v>
      </c>
      <c r="G48" s="28">
        <v>0.78</v>
      </c>
      <c r="H48" s="11">
        <v>0.08</v>
      </c>
      <c r="I48" s="13">
        <f t="shared" ref="I48:I53" si="5">H48+G48</f>
        <v>0.86</v>
      </c>
      <c r="J48" s="42">
        <f>'RUA JOÃO ENESTO SCHNEIDER'!J48+'RUA JOSIMO DA SILVA'!J48+'RUA IDELFONSO RIBEIRO'!J48+'RUA PAULO GRALHA'!J48+'RUA GUILHERME ROSSETTO'!J48+'RUA PEDRO MASSING'!J48</f>
        <v>309.60000000000002</v>
      </c>
      <c r="K48" s="22"/>
    </row>
    <row r="49" spans="1:11" outlineLevel="1">
      <c r="A49" s="45" t="s">
        <v>14</v>
      </c>
      <c r="B49" s="12">
        <v>72942</v>
      </c>
      <c r="C49" s="12" t="s">
        <v>12</v>
      </c>
      <c r="D49" s="15" t="s">
        <v>171</v>
      </c>
      <c r="E49" s="14" t="s">
        <v>13</v>
      </c>
      <c r="F49" s="28">
        <f>'RUA JOÃO ENESTO SCHNEIDER'!F49+'RUA JOSIMO DA SILVA'!F49+'RUA IDELFONSO RIBEIRO'!F49+'RUA PAULO GRALHA'!F49+'RUA GUILHERME ROSSETTO'!F49+'RUA PEDRO MASSING'!F49</f>
        <v>360</v>
      </c>
      <c r="G49" s="28">
        <v>1.19</v>
      </c>
      <c r="H49" s="11">
        <v>0.12</v>
      </c>
      <c r="I49" s="13">
        <f t="shared" si="5"/>
        <v>1.31</v>
      </c>
      <c r="J49" s="42">
        <f>'RUA JOÃO ENESTO SCHNEIDER'!J49+'RUA JOSIMO DA SILVA'!J49+'RUA IDELFONSO RIBEIRO'!J49+'RUA PAULO GRALHA'!J49+'RUA GUILHERME ROSSETTO'!J49+'RUA PEDRO MASSING'!J49</f>
        <v>471.6</v>
      </c>
      <c r="K49" s="22"/>
    </row>
    <row r="50" spans="1:11" outlineLevel="1">
      <c r="A50" s="45" t="s">
        <v>15</v>
      </c>
      <c r="B50" s="12">
        <v>1520</v>
      </c>
      <c r="C50" s="12" t="s">
        <v>12</v>
      </c>
      <c r="D50" s="15" t="s">
        <v>209</v>
      </c>
      <c r="E50" s="14" t="s">
        <v>10</v>
      </c>
      <c r="F50" s="28">
        <f>'RUA JOÃO ENESTO SCHNEIDER'!F50+'RUA JOSIMO DA SILVA'!F50+'RUA IDELFONSO RIBEIRO'!F50+'RUA PAULO GRALHA'!F50+'RUA GUILHERME ROSSETTO'!F50+'RUA PEDRO MASSING'!F50</f>
        <v>12.6</v>
      </c>
      <c r="G50" s="28">
        <v>593.54999999999995</v>
      </c>
      <c r="H50" s="11">
        <v>65.94</v>
      </c>
      <c r="I50" s="13">
        <f t="shared" si="5"/>
        <v>659.49</v>
      </c>
      <c r="J50" s="42">
        <f>'RUA JOÃO ENESTO SCHNEIDER'!J50+'RUA JOSIMO DA SILVA'!J50+'RUA IDELFONSO RIBEIRO'!J50+'RUA PAULO GRALHA'!J50+'RUA GUILHERME ROSSETTO'!J50+'RUA PEDRO MASSING'!J50</f>
        <v>8309.57</v>
      </c>
      <c r="K50" s="22"/>
    </row>
    <row r="51" spans="1:11" outlineLevel="1">
      <c r="A51" s="45" t="s">
        <v>28</v>
      </c>
      <c r="B51" s="12">
        <v>72942</v>
      </c>
      <c r="C51" s="12" t="s">
        <v>12</v>
      </c>
      <c r="D51" s="15" t="s">
        <v>171</v>
      </c>
      <c r="E51" s="14" t="s">
        <v>13</v>
      </c>
      <c r="F51" s="28">
        <f>'RUA JOÃO ENESTO SCHNEIDER'!F51+'RUA JOSIMO DA SILVA'!F51+'RUA IDELFONSO RIBEIRO'!F51+'RUA PAULO GRALHA'!F51+'RUA GUILHERME ROSSETTO'!F51+'RUA PEDRO MASSING'!F51</f>
        <v>360</v>
      </c>
      <c r="G51" s="28">
        <v>1.19</v>
      </c>
      <c r="H51" s="11">
        <v>0.12</v>
      </c>
      <c r="I51" s="13">
        <f t="shared" si="5"/>
        <v>1.31</v>
      </c>
      <c r="J51" s="42">
        <f>'RUA JOÃO ENESTO SCHNEIDER'!J51+'RUA JOSIMO DA SILVA'!J51+'RUA IDELFONSO RIBEIRO'!J51+'RUA PAULO GRALHA'!J51+'RUA GUILHERME ROSSETTO'!J51+'RUA PEDRO MASSING'!J51</f>
        <v>471.6</v>
      </c>
      <c r="K51" s="22"/>
    </row>
    <row r="52" spans="1:11" outlineLevel="1">
      <c r="A52" s="45" t="s">
        <v>150</v>
      </c>
      <c r="B52" s="12">
        <v>1520</v>
      </c>
      <c r="C52" s="12" t="s">
        <v>12</v>
      </c>
      <c r="D52" s="15" t="s">
        <v>210</v>
      </c>
      <c r="E52" s="14" t="s">
        <v>10</v>
      </c>
      <c r="F52" s="28">
        <f>'RUA JOÃO ENESTO SCHNEIDER'!F52+'RUA JOSIMO DA SILVA'!F52+'RUA IDELFONSO RIBEIRO'!F52+'RUA PAULO GRALHA'!F52+'RUA GUILHERME ROSSETTO'!F52+'RUA PEDRO MASSING'!F52</f>
        <v>10.8</v>
      </c>
      <c r="G52" s="28">
        <v>593.54999999999995</v>
      </c>
      <c r="H52" s="11">
        <v>65.94</v>
      </c>
      <c r="I52" s="13">
        <f t="shared" si="5"/>
        <v>659.49</v>
      </c>
      <c r="J52" s="42">
        <f>'RUA JOÃO ENESTO SCHNEIDER'!J52+'RUA JOSIMO DA SILVA'!J52+'RUA IDELFONSO RIBEIRO'!J52+'RUA PAULO GRALHA'!J52+'RUA GUILHERME ROSSETTO'!J52+'RUA PEDRO MASSING'!J52</f>
        <v>7122.49</v>
      </c>
      <c r="K52" s="22"/>
    </row>
    <row r="53" spans="1:11" outlineLevel="1">
      <c r="A53" s="45" t="s">
        <v>151</v>
      </c>
      <c r="B53" s="12">
        <v>72887</v>
      </c>
      <c r="C53" s="12" t="s">
        <v>12</v>
      </c>
      <c r="D53" s="15" t="s">
        <v>211</v>
      </c>
      <c r="E53" s="14" t="s">
        <v>224</v>
      </c>
      <c r="F53" s="28">
        <f>'RUA JOÃO ENESTO SCHNEIDER'!F53+'RUA JOSIMO DA SILVA'!F53+'RUA IDELFONSO RIBEIRO'!F53+'RUA PAULO GRALHA'!F53+'RUA GUILHERME ROSSETTO'!F53+'RUA PEDRO MASSING'!F53</f>
        <v>585</v>
      </c>
      <c r="G53" s="28">
        <v>0.77</v>
      </c>
      <c r="H53" s="11">
        <v>0.12</v>
      </c>
      <c r="I53" s="13">
        <f t="shared" si="5"/>
        <v>0.89</v>
      </c>
      <c r="J53" s="42">
        <f>'RUA JOÃO ENESTO SCHNEIDER'!J53+'RUA JOSIMO DA SILVA'!J53+'RUA IDELFONSO RIBEIRO'!J53+'RUA PAULO GRALHA'!J53+'RUA GUILHERME ROSSETTO'!J53+'RUA PEDRO MASSING'!J53</f>
        <v>520.65</v>
      </c>
      <c r="K53" s="22"/>
    </row>
    <row r="54" spans="1:11" ht="12" customHeight="1" outlineLevel="1">
      <c r="A54" s="43" t="s">
        <v>27</v>
      </c>
      <c r="B54" s="17"/>
      <c r="C54" s="17"/>
      <c r="D54" s="18"/>
      <c r="E54" s="18"/>
      <c r="F54" s="19"/>
      <c r="G54" s="19"/>
      <c r="H54" s="19"/>
      <c r="I54" s="18"/>
      <c r="J54" s="44">
        <f>SUM(J48:J53)</f>
        <v>17205.510000000002</v>
      </c>
      <c r="K54" s="22"/>
    </row>
    <row r="55" spans="1:11" ht="9" customHeight="1">
      <c r="A55" s="40"/>
      <c r="B55" s="10"/>
      <c r="C55" s="10"/>
      <c r="D55" s="16"/>
      <c r="E55" s="9"/>
      <c r="F55" s="27"/>
      <c r="G55" s="27"/>
      <c r="H55" s="11"/>
      <c r="I55" s="8"/>
      <c r="J55" s="41"/>
      <c r="K55" s="22"/>
    </row>
    <row r="56" spans="1:11" ht="25.5" customHeight="1">
      <c r="A56" s="131">
        <v>5</v>
      </c>
      <c r="B56" s="132"/>
      <c r="C56" s="132"/>
      <c r="D56" s="133" t="s">
        <v>46</v>
      </c>
      <c r="E56" s="133"/>
      <c r="F56" s="134"/>
      <c r="G56" s="134"/>
      <c r="H56" s="135"/>
      <c r="I56" s="133"/>
      <c r="J56" s="136">
        <f>J64</f>
        <v>107769.76</v>
      </c>
      <c r="K56" s="22"/>
    </row>
    <row r="57" spans="1:11" ht="13.5" customHeight="1" outlineLevel="1">
      <c r="A57" s="45" t="s">
        <v>16</v>
      </c>
      <c r="B57" s="32">
        <v>5622</v>
      </c>
      <c r="C57" s="12" t="s">
        <v>12</v>
      </c>
      <c r="D57" s="15" t="s">
        <v>52</v>
      </c>
      <c r="E57" s="14" t="s">
        <v>13</v>
      </c>
      <c r="F57" s="28">
        <f>'RUA JOÃO ENESTO SCHNEIDER'!F57+'RUA JOSIMO DA SILVA'!F57+'RUA IDELFONSO RIBEIRO'!F57+'RUA PAULO GRALHA'!F57+'RUA GUILHERME ROSSETTO'!F57+'RUA PEDRO MASSING'!F57</f>
        <v>3279.6</v>
      </c>
      <c r="G57" s="28">
        <v>0.97</v>
      </c>
      <c r="H57" s="11">
        <v>1.77</v>
      </c>
      <c r="I57" s="13">
        <f t="shared" ref="I57:I63" si="6">H57+G57</f>
        <v>2.74</v>
      </c>
      <c r="J57" s="42">
        <f>'RUA JOÃO ENESTO SCHNEIDER'!J57+'RUA JOSIMO DA SILVA'!J57+'RUA IDELFONSO RIBEIRO'!J57+'RUA PAULO GRALHA'!J57+'RUA GUILHERME ROSSETTO'!J57+'RUA PEDRO MASSING'!J57</f>
        <v>8986.1</v>
      </c>
      <c r="K57" s="22"/>
    </row>
    <row r="58" spans="1:11" ht="13.5" customHeight="1" outlineLevel="1">
      <c r="A58" s="45" t="s">
        <v>17</v>
      </c>
      <c r="B58" s="32" t="s">
        <v>50</v>
      </c>
      <c r="C58" s="12" t="s">
        <v>12</v>
      </c>
      <c r="D58" s="15" t="s">
        <v>53</v>
      </c>
      <c r="E58" s="14" t="s">
        <v>10</v>
      </c>
      <c r="F58" s="28">
        <f>'RUA JOÃO ENESTO SCHNEIDER'!F58+'RUA JOSIMO DA SILVA'!F58+'RUA IDELFONSO RIBEIRO'!F58+'RUA PAULO GRALHA'!F58+'RUA GUILHERME ROSSETTO'!F58+'RUA PEDRO MASSING'!F58</f>
        <v>163.98</v>
      </c>
      <c r="G58" s="28">
        <v>57.1</v>
      </c>
      <c r="H58" s="11">
        <v>19.010000000000002</v>
      </c>
      <c r="I58" s="13">
        <f t="shared" si="6"/>
        <v>76.11</v>
      </c>
      <c r="J58" s="42">
        <f>'RUA JOÃO ENESTO SCHNEIDER'!J58+'RUA JOSIMO DA SILVA'!J58+'RUA IDELFONSO RIBEIRO'!J58+'RUA PAULO GRALHA'!J58+'RUA GUILHERME ROSSETTO'!J58+'RUA PEDRO MASSING'!J58</f>
        <v>12480.49</v>
      </c>
      <c r="K58" s="22"/>
    </row>
    <row r="59" spans="1:11" ht="13.5" customHeight="1" outlineLevel="1">
      <c r="A59" s="45" t="s">
        <v>45</v>
      </c>
      <c r="B59" s="12">
        <v>72887</v>
      </c>
      <c r="C59" s="12" t="s">
        <v>12</v>
      </c>
      <c r="D59" s="15" t="s">
        <v>154</v>
      </c>
      <c r="E59" s="14" t="s">
        <v>224</v>
      </c>
      <c r="F59" s="28">
        <f>'RUA JOÃO ENESTO SCHNEIDER'!F59+'RUA JOSIMO DA SILVA'!F59+'RUA IDELFONSO RIBEIRO'!F59+'RUA PAULO GRALHA'!F59+'RUA GUILHERME ROSSETTO'!F59+'RUA PEDRO MASSING'!F59</f>
        <v>5739.3</v>
      </c>
      <c r="G59" s="28">
        <v>0.77</v>
      </c>
      <c r="H59" s="11">
        <v>0.12</v>
      </c>
      <c r="I59" s="13">
        <f t="shared" si="6"/>
        <v>0.89</v>
      </c>
      <c r="J59" s="42">
        <f>'RUA JOÃO ENESTO SCHNEIDER'!J59+'RUA JOSIMO DA SILVA'!J59+'RUA IDELFONSO RIBEIRO'!J59+'RUA PAULO GRALHA'!J59+'RUA GUILHERME ROSSETTO'!J59+'RUA PEDRO MASSING'!J59</f>
        <v>5107.9500000000007</v>
      </c>
      <c r="K59" s="22"/>
    </row>
    <row r="60" spans="1:11" ht="13.5" customHeight="1" outlineLevel="1">
      <c r="A60" s="45" t="s">
        <v>80</v>
      </c>
      <c r="B60" s="12" t="s">
        <v>95</v>
      </c>
      <c r="C60" s="12" t="s">
        <v>12</v>
      </c>
      <c r="D60" s="15" t="s">
        <v>81</v>
      </c>
      <c r="E60" s="14" t="s">
        <v>82</v>
      </c>
      <c r="F60" s="28">
        <f>'RUA JOÃO ENESTO SCHNEIDER'!F60+'RUA JOSIMO DA SILVA'!F60+'RUA IDELFONSO RIBEIRO'!F60+'RUA PAULO GRALHA'!F60+'RUA GUILHERME ROSSETTO'!F60+'RUA PEDRO MASSING'!F60</f>
        <v>2031.4</v>
      </c>
      <c r="G60" s="28">
        <v>21.06</v>
      </c>
      <c r="H60" s="11">
        <v>14.02</v>
      </c>
      <c r="I60" s="13">
        <f t="shared" si="6"/>
        <v>35.08</v>
      </c>
      <c r="J60" s="42">
        <f>'RUA JOÃO ENESTO SCHNEIDER'!J60+'RUA JOSIMO DA SILVA'!J60+'RUA IDELFONSO RIBEIRO'!J60+'RUA PAULO GRALHA'!J60+'RUA GUILHERME ROSSETTO'!J60+'RUA PEDRO MASSING'!J60</f>
        <v>71261.509999999995</v>
      </c>
      <c r="K60" s="22"/>
    </row>
    <row r="61" spans="1:11" ht="13.5" customHeight="1" outlineLevel="1">
      <c r="A61" s="45" t="s">
        <v>163</v>
      </c>
      <c r="B61" s="12">
        <v>73675</v>
      </c>
      <c r="C61" s="12" t="s">
        <v>12</v>
      </c>
      <c r="D61" s="15" t="s">
        <v>54</v>
      </c>
      <c r="E61" s="14" t="s">
        <v>13</v>
      </c>
      <c r="F61" s="28">
        <f>'RUA JOÃO ENESTO SCHNEIDER'!F61+'RUA JOSIMO DA SILVA'!F61+'RUA IDELFONSO RIBEIRO'!F61+'RUA PAULO GRALHA'!F61+'RUA GUILHERME ROSSETTO'!F61+'RUA PEDRO MASSING'!F61</f>
        <v>210.3</v>
      </c>
      <c r="G61" s="28">
        <v>22.98</v>
      </c>
      <c r="H61" s="11">
        <v>12.36</v>
      </c>
      <c r="I61" s="13">
        <f t="shared" si="6"/>
        <v>35.340000000000003</v>
      </c>
      <c r="J61" s="42">
        <f>'RUA JOÃO ENESTO SCHNEIDER'!J61+'RUA JOSIMO DA SILVA'!J61+'RUA IDELFONSO RIBEIRO'!J61+'RUA PAULO GRALHA'!J61+'RUA GUILHERME ROSSETTO'!J61+'RUA PEDRO MASSING'!J61</f>
        <v>7432</v>
      </c>
      <c r="K61" s="22"/>
    </row>
    <row r="62" spans="1:11" ht="13.5" customHeight="1" outlineLevel="1">
      <c r="A62" s="45" t="s">
        <v>164</v>
      </c>
      <c r="B62" s="12" t="s">
        <v>96</v>
      </c>
      <c r="C62" s="12" t="s">
        <v>12</v>
      </c>
      <c r="D62" s="15" t="s">
        <v>55</v>
      </c>
      <c r="E62" s="14" t="s">
        <v>13</v>
      </c>
      <c r="F62" s="28">
        <f>'RUA JOÃO ENESTO SCHNEIDER'!F62+'RUA JOSIMO DA SILVA'!F62+'RUA IDELFONSO RIBEIRO'!F62+'RUA PAULO GRALHA'!F62+'RUA GUILHERME ROSSETTO'!F62+'RUA PEDRO MASSING'!F62</f>
        <v>36</v>
      </c>
      <c r="G62" s="28">
        <v>44.89</v>
      </c>
      <c r="H62" s="11">
        <v>24.16</v>
      </c>
      <c r="I62" s="13">
        <f t="shared" si="6"/>
        <v>69.05</v>
      </c>
      <c r="J62" s="42">
        <f>'RUA JOÃO ENESTO SCHNEIDER'!J62+'RUA JOSIMO DA SILVA'!J62+'RUA IDELFONSO RIBEIRO'!J62+'RUA PAULO GRALHA'!J62+'RUA GUILHERME ROSSETTO'!J62+'RUA PEDRO MASSING'!J62</f>
        <v>2485.7700000000004</v>
      </c>
      <c r="K62" s="22"/>
    </row>
    <row r="63" spans="1:11" ht="13.5" customHeight="1" outlineLevel="1">
      <c r="A63" s="45" t="s">
        <v>165</v>
      </c>
      <c r="B63" s="12" t="s">
        <v>51</v>
      </c>
      <c r="C63" s="12" t="s">
        <v>12</v>
      </c>
      <c r="D63" s="15" t="s">
        <v>56</v>
      </c>
      <c r="E63" s="14" t="s">
        <v>13</v>
      </c>
      <c r="F63" s="28">
        <f>'RUA JOÃO ENESTO SCHNEIDER'!F63+'RUA JOSIMO DA SILVA'!F63+'RUA IDELFONSO RIBEIRO'!F63+'RUA PAULO GRALHA'!F63+'RUA GUILHERME ROSSETTO'!F63+'RUA PEDRO MASSING'!F63</f>
        <v>2</v>
      </c>
      <c r="G63" s="28">
        <v>4.79</v>
      </c>
      <c r="H63" s="11">
        <v>3.18</v>
      </c>
      <c r="I63" s="13">
        <f t="shared" si="6"/>
        <v>7.9700000000000006</v>
      </c>
      <c r="J63" s="42">
        <f>'RUA JOÃO ENESTO SCHNEIDER'!J63+'RUA JOSIMO DA SILVA'!J63+'RUA IDELFONSO RIBEIRO'!J63+'RUA PAULO GRALHA'!J63+'RUA GUILHERME ROSSETTO'!J63+'RUA PEDRO MASSING'!J63</f>
        <v>15.94</v>
      </c>
      <c r="K63" s="22"/>
    </row>
    <row r="64" spans="1:11" ht="12" customHeight="1" outlineLevel="1">
      <c r="A64" s="43" t="s">
        <v>27</v>
      </c>
      <c r="B64" s="17"/>
      <c r="C64" s="17"/>
      <c r="D64" s="18"/>
      <c r="E64" s="18"/>
      <c r="F64" s="19"/>
      <c r="G64" s="19"/>
      <c r="H64" s="19"/>
      <c r="I64" s="18"/>
      <c r="J64" s="44">
        <f>SUM(J57:J63)</f>
        <v>107769.76</v>
      </c>
      <c r="K64" s="22"/>
    </row>
    <row r="65" spans="1:11" ht="9" customHeight="1" outlineLevel="1">
      <c r="A65" s="43"/>
      <c r="B65" s="17"/>
      <c r="C65" s="17"/>
      <c r="D65" s="18"/>
      <c r="E65" s="18"/>
      <c r="F65" s="19"/>
      <c r="G65" s="19"/>
      <c r="H65" s="19"/>
      <c r="I65" s="18"/>
      <c r="J65" s="44"/>
      <c r="K65" s="22"/>
    </row>
    <row r="66" spans="1:11" ht="25.5" customHeight="1">
      <c r="A66" s="131">
        <v>6</v>
      </c>
      <c r="B66" s="132"/>
      <c r="C66" s="132"/>
      <c r="D66" s="133" t="s">
        <v>57</v>
      </c>
      <c r="E66" s="133"/>
      <c r="F66" s="134"/>
      <c r="G66" s="134"/>
      <c r="H66" s="135"/>
      <c r="I66" s="133"/>
      <c r="J66" s="136">
        <f>J71</f>
        <v>22150.86</v>
      </c>
      <c r="K66" s="22"/>
    </row>
    <row r="67" spans="1:11" ht="13.5" customHeight="1" outlineLevel="1">
      <c r="A67" s="45" t="s">
        <v>162</v>
      </c>
      <c r="B67" s="32">
        <v>72947</v>
      </c>
      <c r="C67" s="12" t="s">
        <v>12</v>
      </c>
      <c r="D67" s="15" t="s">
        <v>59</v>
      </c>
      <c r="E67" s="14" t="s">
        <v>13</v>
      </c>
      <c r="F67" s="28">
        <f>'RUA JOÃO ENESTO SCHNEIDER'!F67+'RUA JOSIMO DA SILVA'!F67+'RUA IDELFONSO RIBEIRO'!F67+'RUA PAULO GRALHA'!F67+'RUA GUILHERME ROSSETTO'!F67+'RUA PEDRO MASSING'!F67</f>
        <v>86.72</v>
      </c>
      <c r="G67" s="28">
        <v>16.32</v>
      </c>
      <c r="H67" s="11">
        <v>2.86</v>
      </c>
      <c r="I67" s="13">
        <f t="shared" ref="I67:I70" si="7">H67+G67</f>
        <v>19.18</v>
      </c>
      <c r="J67" s="42">
        <f>'RUA JOÃO ENESTO SCHNEIDER'!J67+'RUA JOSIMO DA SILVA'!J67+'RUA IDELFONSO RIBEIRO'!J67+'RUA PAULO GRALHA'!J67+'RUA GUILHERME ROSSETTO'!J67+'RUA PEDRO MASSING'!J67</f>
        <v>1663.26</v>
      </c>
      <c r="K67" s="22"/>
    </row>
    <row r="68" spans="1:11" outlineLevel="1">
      <c r="A68" s="45" t="s">
        <v>166</v>
      </c>
      <c r="B68" s="32">
        <v>72947</v>
      </c>
      <c r="C68" s="12" t="s">
        <v>12</v>
      </c>
      <c r="D68" s="15" t="s">
        <v>60</v>
      </c>
      <c r="E68" s="14" t="s">
        <v>13</v>
      </c>
      <c r="F68" s="28">
        <f>'RUA JOÃO ENESTO SCHNEIDER'!F68+'RUA JOSIMO DA SILVA'!F68+'RUA IDELFONSO RIBEIRO'!F68+'RUA PAULO GRALHA'!F68+'RUA GUILHERME ROSSETTO'!F68+'RUA PEDRO MASSING'!F68</f>
        <v>254.34</v>
      </c>
      <c r="G68" s="28">
        <f>G67*1.5</f>
        <v>24.48</v>
      </c>
      <c r="H68" s="28">
        <f>H67*1.5</f>
        <v>4.29</v>
      </c>
      <c r="I68" s="13">
        <f t="shared" si="7"/>
        <v>28.77</v>
      </c>
      <c r="J68" s="42">
        <f>'RUA JOÃO ENESTO SCHNEIDER'!J68+'RUA JOSIMO DA SILVA'!J68+'RUA IDELFONSO RIBEIRO'!J68+'RUA PAULO GRALHA'!J68+'RUA GUILHERME ROSSETTO'!J68+'RUA PEDRO MASSING'!J68</f>
        <v>7317.33</v>
      </c>
      <c r="K68" s="22"/>
    </row>
    <row r="69" spans="1:11" outlineLevel="1">
      <c r="A69" s="45" t="s">
        <v>167</v>
      </c>
      <c r="B69" s="32">
        <v>7701</v>
      </c>
      <c r="C69" s="12" t="s">
        <v>12</v>
      </c>
      <c r="D69" s="15" t="s">
        <v>97</v>
      </c>
      <c r="E69" s="14" t="s">
        <v>82</v>
      </c>
      <c r="F69" s="28">
        <f>'RUA JOÃO ENESTO SCHNEIDER'!F69+'RUA JOSIMO DA SILVA'!F69+'RUA IDELFONSO RIBEIRO'!F69+'RUA PAULO GRALHA'!F69+'RUA GUILHERME ROSSETTO'!F69+'RUA PEDRO MASSING'!F69</f>
        <v>156.89999999999998</v>
      </c>
      <c r="G69" s="28">
        <v>49.92</v>
      </c>
      <c r="H69" s="11">
        <v>8.7899999999999991</v>
      </c>
      <c r="I69" s="13">
        <f t="shared" si="7"/>
        <v>58.71</v>
      </c>
      <c r="J69" s="42">
        <f>'RUA JOÃO ENESTO SCHNEIDER'!J69+'RUA JOSIMO DA SILVA'!J69+'RUA IDELFONSO RIBEIRO'!J69+'RUA PAULO GRALHA'!J69+'RUA GUILHERME ROSSETTO'!J69+'RUA PEDRO MASSING'!J69</f>
        <v>9211.5499999999993</v>
      </c>
      <c r="K69" s="22"/>
    </row>
    <row r="70" spans="1:11" outlineLevel="1">
      <c r="A70" s="45" t="s">
        <v>168</v>
      </c>
      <c r="B70" s="32" t="s">
        <v>61</v>
      </c>
      <c r="C70" s="12" t="s">
        <v>58</v>
      </c>
      <c r="D70" s="15" t="s">
        <v>62</v>
      </c>
      <c r="E70" s="14" t="s">
        <v>13</v>
      </c>
      <c r="F70" s="28">
        <f>'RUA JOÃO ENESTO SCHNEIDER'!F70+'RUA JOSIMO DA SILVA'!F70+'RUA IDELFONSO RIBEIRO'!F70+'RUA PAULO GRALHA'!F70+'RUA GUILHERME ROSSETTO'!F70+'RUA PEDRO MASSING'!F70</f>
        <v>11.25</v>
      </c>
      <c r="G70" s="28">
        <v>299.12</v>
      </c>
      <c r="H70" s="11">
        <v>52.77</v>
      </c>
      <c r="I70" s="13">
        <f t="shared" si="7"/>
        <v>351.89</v>
      </c>
      <c r="J70" s="42">
        <f>'RUA JOÃO ENESTO SCHNEIDER'!J70+'RUA JOSIMO DA SILVA'!J70+'RUA IDELFONSO RIBEIRO'!J70+'RUA PAULO GRALHA'!J70+'RUA GUILHERME ROSSETTO'!J70+'RUA PEDRO MASSING'!J70</f>
        <v>3958.7200000000003</v>
      </c>
      <c r="K70" s="22"/>
    </row>
    <row r="71" spans="1:11" ht="12" customHeight="1" outlineLevel="1">
      <c r="A71" s="43" t="s">
        <v>27</v>
      </c>
      <c r="B71" s="17"/>
      <c r="C71" s="17"/>
      <c r="D71" s="18"/>
      <c r="E71" s="18"/>
      <c r="F71" s="19"/>
      <c r="G71" s="19"/>
      <c r="H71" s="19"/>
      <c r="I71" s="18"/>
      <c r="J71" s="44">
        <f>SUM(J67:J70)</f>
        <v>22150.86</v>
      </c>
      <c r="K71" s="22"/>
    </row>
    <row r="72" spans="1:11" ht="9" customHeight="1" outlineLevel="1" thickBot="1">
      <c r="A72" s="43"/>
      <c r="B72" s="17"/>
      <c r="C72" s="17"/>
      <c r="D72" s="18"/>
      <c r="E72" s="18"/>
      <c r="F72" s="19"/>
      <c r="G72" s="19"/>
      <c r="H72" s="19"/>
      <c r="I72" s="18"/>
      <c r="J72" s="44"/>
      <c r="K72" s="22"/>
    </row>
    <row r="73" spans="1:11" ht="27" customHeight="1" thickBot="1">
      <c r="A73" s="129" t="s">
        <v>101</v>
      </c>
      <c r="B73" s="130"/>
      <c r="C73" s="130"/>
      <c r="D73" s="126"/>
      <c r="E73" s="126"/>
      <c r="F73" s="127"/>
      <c r="G73" s="127"/>
      <c r="H73" s="127"/>
      <c r="I73" s="126"/>
      <c r="J73" s="128">
        <f>J10+J17+J34+J56+J66+J47</f>
        <v>761871.01</v>
      </c>
      <c r="K73" s="22"/>
    </row>
    <row r="74" spans="1:11" ht="13.5" collapsed="1" thickBot="1">
      <c r="C74" s="23"/>
      <c r="D74" s="24"/>
      <c r="E74" s="2"/>
      <c r="F74" s="29"/>
      <c r="G74" s="29"/>
      <c r="H74" s="235" t="s">
        <v>83</v>
      </c>
      <c r="I74" s="236"/>
      <c r="J74" s="26">
        <f>J73/B7</f>
        <v>90.245553291795972</v>
      </c>
    </row>
    <row r="75" spans="1:11">
      <c r="C75" s="23"/>
      <c r="D75" s="24"/>
      <c r="E75" s="2"/>
      <c r="F75" s="29"/>
      <c r="G75" s="29"/>
      <c r="H75" s="1"/>
      <c r="J75" s="52"/>
    </row>
  </sheetData>
  <mergeCells count="2">
    <mergeCell ref="A1:J2"/>
    <mergeCell ref="H74:I74"/>
  </mergeCells>
  <conditionalFormatting sqref="F15:I16 F8:I8">
    <cfRule type="cellIs" dxfId="12" priority="7" stopIfTrue="1" operator="equal">
      <formula>0</formula>
    </cfRule>
  </conditionalFormatting>
  <conditionalFormatting sqref="F65:I65 F72:I72">
    <cfRule type="cellIs" dxfId="11" priority="6" stopIfTrue="1" operator="equal">
      <formula>0</formula>
    </cfRule>
  </conditionalFormatting>
  <conditionalFormatting sqref="F64:I64">
    <cfRule type="cellIs" dxfId="10" priority="5" stopIfTrue="1" operator="equal">
      <formula>0</formula>
    </cfRule>
  </conditionalFormatting>
  <conditionalFormatting sqref="F71:I71 F33:I33">
    <cfRule type="cellIs" dxfId="9" priority="4" stopIfTrue="1" operator="equal">
      <formula>0</formula>
    </cfRule>
  </conditionalFormatting>
  <conditionalFormatting sqref="F32:I32">
    <cfRule type="cellIs" dxfId="8" priority="3" stopIfTrue="1" operator="equal">
      <formula>0</formula>
    </cfRule>
  </conditionalFormatting>
  <conditionalFormatting sqref="F45:I46">
    <cfRule type="cellIs" dxfId="7" priority="2" stopIfTrue="1" operator="equal">
      <formula>0</formula>
    </cfRule>
  </conditionalFormatting>
  <conditionalFormatting sqref="F54:I54">
    <cfRule type="cellIs" dxfId="6" priority="1" stopIfTrue="1" operator="equal">
      <formula>0</formula>
    </cfRule>
  </conditionalFormatting>
  <printOptions horizontalCentered="1"/>
  <pageMargins left="0.27559055118110237" right="0.35433070866141736" top="0.59055118110236227" bottom="0.39370078740157483" header="0.35433070866141736" footer="0.19685039370078741"/>
  <pageSetup paperSize="9" scale="74" fitToHeight="15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35</vt:i4>
      </vt:variant>
    </vt:vector>
  </HeadingPairs>
  <TitlesOfParts>
    <vt:vector size="48" baseType="lpstr">
      <vt:lpstr>BDI</vt:lpstr>
      <vt:lpstr>Plan2</vt:lpstr>
      <vt:lpstr>RUA JOÃO ENESTO SCHNEIDER</vt:lpstr>
      <vt:lpstr>RUA JOSIMO DA SILVA</vt:lpstr>
      <vt:lpstr>RUA IDELFONSO RIBEIRO</vt:lpstr>
      <vt:lpstr>RUA PAULO GRALHA</vt:lpstr>
      <vt:lpstr>RUA GUILHERME ROSSETTO</vt:lpstr>
      <vt:lpstr>RUA PEDRO MASSING</vt:lpstr>
      <vt:lpstr>RESUMO</vt:lpstr>
      <vt:lpstr>CRONOGRAMA</vt:lpstr>
      <vt:lpstr>QUADRO </vt:lpstr>
      <vt:lpstr>LISTA</vt:lpstr>
      <vt:lpstr>Plan1</vt:lpstr>
      <vt:lpstr>CRONOGRAMA!Area_de_impressao</vt:lpstr>
      <vt:lpstr>LISTA!Area_de_impressao</vt:lpstr>
      <vt:lpstr>'QUADRO '!Area_de_impressao</vt:lpstr>
      <vt:lpstr>RESUMO!Area_de_impressao</vt:lpstr>
      <vt:lpstr>'RUA GUILHERME ROSSETTO'!Area_de_impressao</vt:lpstr>
      <vt:lpstr>'RUA IDELFONSO RIBEIRO'!Area_de_impressao</vt:lpstr>
      <vt:lpstr>'RUA JOÃO ENESTO SCHNEIDER'!Area_de_impressao</vt:lpstr>
      <vt:lpstr>'RUA JOSIMO DA SILVA'!Area_de_impressao</vt:lpstr>
      <vt:lpstr>'RUA PAULO GRALHA'!Area_de_impressao</vt:lpstr>
      <vt:lpstr>'RUA PEDRO MASSING'!Area_de_impressao</vt:lpstr>
      <vt:lpstr>CRONOGRAMA!Print_Area</vt:lpstr>
      <vt:lpstr>LISTA!Print_Area</vt:lpstr>
      <vt:lpstr>RESUMO!Print_Area</vt:lpstr>
      <vt:lpstr>'RUA GUILHERME ROSSETTO'!Print_Area</vt:lpstr>
      <vt:lpstr>'RUA IDELFONSO RIBEIRO'!Print_Area</vt:lpstr>
      <vt:lpstr>'RUA JOÃO ENESTO SCHNEIDER'!Print_Area</vt:lpstr>
      <vt:lpstr>'RUA JOSIMO DA SILVA'!Print_Area</vt:lpstr>
      <vt:lpstr>'RUA PAULO GRALHA'!Print_Area</vt:lpstr>
      <vt:lpstr>'RUA PEDRO MASSING'!Print_Area</vt:lpstr>
      <vt:lpstr>CRONOGRAMA!Print_Titles</vt:lpstr>
      <vt:lpstr>LISTA!Print_Titles</vt:lpstr>
      <vt:lpstr>RESUMO!Print_Titles</vt:lpstr>
      <vt:lpstr>'RUA GUILHERME ROSSETTO'!Print_Titles</vt:lpstr>
      <vt:lpstr>'RUA IDELFONSO RIBEIRO'!Print_Titles</vt:lpstr>
      <vt:lpstr>'RUA JOÃO ENESTO SCHNEIDER'!Print_Titles</vt:lpstr>
      <vt:lpstr>'RUA JOSIMO DA SILVA'!Print_Titles</vt:lpstr>
      <vt:lpstr>'RUA PAULO GRALHA'!Print_Titles</vt:lpstr>
      <vt:lpstr>'RUA PEDRO MASSING'!Print_Titles</vt:lpstr>
      <vt:lpstr>RESUMO!Titulos_de_impressao</vt:lpstr>
      <vt:lpstr>'RUA GUILHERME ROSSETTO'!Titulos_de_impressao</vt:lpstr>
      <vt:lpstr>'RUA IDELFONSO RIBEIRO'!Titulos_de_impressao</vt:lpstr>
      <vt:lpstr>'RUA JOÃO ENESTO SCHNEIDER'!Titulos_de_impressao</vt:lpstr>
      <vt:lpstr>'RUA JOSIMO DA SILVA'!Titulos_de_impressao</vt:lpstr>
      <vt:lpstr>'RUA PAULO GRALHA'!Titulos_de_impressao</vt:lpstr>
      <vt:lpstr>'RUA PEDRO MASSING'!Titulos_de_impressao</vt:lpstr>
    </vt:vector>
  </TitlesOfParts>
  <Company>Fnde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Usuario</cp:lastModifiedBy>
  <cp:lastPrinted>2016-02-23T13:56:49Z</cp:lastPrinted>
  <dcterms:created xsi:type="dcterms:W3CDTF">2012-10-15T18:57:41Z</dcterms:created>
  <dcterms:modified xsi:type="dcterms:W3CDTF">2016-02-23T13:57:28Z</dcterms:modified>
</cp:coreProperties>
</file>